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kristidurbin/Documents/CURRENT-Mar27_2021/PROJECT/OneDrive/"/>
    </mc:Choice>
  </mc:AlternateContent>
  <xr:revisionPtr revIDLastSave="0" documentId="13_ncr:1_{990C3323-3059-DC41-970D-CFFB06981051}" xr6:coauthVersionLast="47" xr6:coauthVersionMax="47" xr10:uidLastSave="{00000000-0000-0000-0000-000000000000}"/>
  <bookViews>
    <workbookView xWindow="0" yWindow="500" windowWidth="28800" windowHeight="17040" xr2:uid="{1763B74F-2469-AF42-90B7-258048528CCC}"/>
  </bookViews>
  <sheets>
    <sheet name="Title Page" sheetId="5" r:id="rId1"/>
    <sheet name="Workbook Instructions" sheetId="1" r:id="rId2"/>
    <sheet name="Cover Crop Nitrogen Credits" sheetId="2" r:id="rId3"/>
    <sheet name="Soil Nitrogen Credits" sheetId="3" r:id="rId4"/>
    <sheet name="Fertility Planner Totals" sheetId="4" r:id="rId5"/>
  </sheets>
  <definedNames>
    <definedName name="_xlnm._FilterDatabase" localSheetId="2" hidden="1">'Cover Crop Nitrogen Credits'!$A$2:$AK$6</definedName>
    <definedName name="_xlnm._FilterDatabase" localSheetId="4" hidden="1">'Fertility Planner Totals'!$A$2:$K$6</definedName>
    <definedName name="_xlnm._FilterDatabase" localSheetId="3" hidden="1">'Soil Nitrogen Credits'!$A$2:$N$6</definedName>
    <definedName name="_xlnm.Print_Area" localSheetId="2">'Cover Crop Nitrogen Credits'!#REF!</definedName>
    <definedName name="_xlnm.Print_Area" localSheetId="4">'Fertility Planner Totals'!#REF!</definedName>
    <definedName name="_xlnm.Print_Area" localSheetId="3">'Soil Nitrogen Credits'!#REF!</definedName>
    <definedName name="_xlnm.Print_Titles" localSheetId="2">'Cover Crop Nitrogen Credits'!$A:$B,'Cover Crop Nitrogen Credits'!$2:$2</definedName>
    <definedName name="_xlnm.Print_Titles" localSheetId="4">'Fertility Planner Totals'!$A:$B,'Fertility Planner Totals'!$2:$2</definedName>
    <definedName name="_xlnm.Print_Titles" localSheetId="3">'Soil Nitrogen Credits'!$A:$B,'Soil Nitrogen Credits'!$2:$2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4" l="1"/>
  <c r="F3" i="4" s="1"/>
  <c r="L3" i="4" s="1"/>
  <c r="K5" i="4"/>
  <c r="K6" i="4"/>
  <c r="L5" i="4"/>
  <c r="L6" i="4"/>
  <c r="J5" i="4"/>
  <c r="J6" i="4"/>
  <c r="J3" i="4" l="1"/>
  <c r="I3" i="4" l="1"/>
  <c r="I6" i="4"/>
  <c r="M6" i="4" s="1"/>
  <c r="M3" i="4" l="1"/>
  <c r="K3" i="4"/>
  <c r="A4" i="3"/>
  <c r="B4" i="3"/>
  <c r="C4" i="3"/>
  <c r="A5" i="3"/>
  <c r="B5" i="3"/>
  <c r="C5" i="3"/>
  <c r="A6" i="3"/>
  <c r="B6" i="3"/>
  <c r="C6" i="3"/>
  <c r="B3" i="3"/>
  <c r="C3" i="3"/>
  <c r="A3" i="3"/>
  <c r="A4" i="4"/>
  <c r="B4" i="4"/>
  <c r="C4" i="4"/>
  <c r="A5" i="4"/>
  <c r="B5" i="4"/>
  <c r="C5" i="4"/>
  <c r="A6" i="4"/>
  <c r="B6" i="4"/>
  <c r="C6" i="4"/>
  <c r="B3" i="4"/>
  <c r="C3" i="4"/>
  <c r="A3" i="4"/>
  <c r="I5" i="4"/>
  <c r="M5" i="4" s="1"/>
  <c r="I4" i="4"/>
  <c r="N6" i="3"/>
  <c r="L6" i="3"/>
  <c r="J6" i="3"/>
  <c r="H6" i="3"/>
  <c r="E6" i="3"/>
  <c r="N5" i="3"/>
  <c r="L5" i="3"/>
  <c r="J5" i="3"/>
  <c r="H5" i="3"/>
  <c r="E5" i="3"/>
  <c r="N4" i="3"/>
  <c r="L4" i="3"/>
  <c r="J4" i="3"/>
  <c r="H4" i="3"/>
  <c r="E4" i="3"/>
  <c r="N3" i="3"/>
  <c r="L3" i="3"/>
  <c r="J3" i="3"/>
  <c r="H3" i="3"/>
  <c r="E3" i="3"/>
  <c r="AF6" i="2"/>
  <c r="AE6" i="2"/>
  <c r="Z6" i="2"/>
  <c r="Y6" i="2"/>
  <c r="T6" i="2"/>
  <c r="S6" i="2"/>
  <c r="N6" i="2"/>
  <c r="M6" i="2"/>
  <c r="H6" i="2"/>
  <c r="G6" i="2"/>
  <c r="AF5" i="2"/>
  <c r="AE5" i="2"/>
  <c r="Z5" i="2"/>
  <c r="Y5" i="2"/>
  <c r="T5" i="2"/>
  <c r="S5" i="2"/>
  <c r="N5" i="2"/>
  <c r="M5" i="2"/>
  <c r="H5" i="2"/>
  <c r="G5" i="2"/>
  <c r="AF4" i="2"/>
  <c r="AE4" i="2"/>
  <c r="Z4" i="2"/>
  <c r="Y4" i="2"/>
  <c r="T4" i="2"/>
  <c r="S4" i="2"/>
  <c r="N4" i="2"/>
  <c r="M4" i="2"/>
  <c r="H4" i="2"/>
  <c r="G4" i="2"/>
  <c r="AF3" i="2"/>
  <c r="AE3" i="2"/>
  <c r="Z3" i="2"/>
  <c r="Y3" i="2"/>
  <c r="T3" i="2"/>
  <c r="S3" i="2"/>
  <c r="N3" i="2"/>
  <c r="M3" i="2"/>
  <c r="H3" i="2"/>
  <c r="G3" i="2"/>
  <c r="AA6" i="2" l="1"/>
  <c r="U3" i="2"/>
  <c r="AG3" i="2"/>
  <c r="O4" i="2"/>
  <c r="I5" i="2"/>
  <c r="AG5" i="2"/>
  <c r="O4" i="3"/>
  <c r="O5" i="2"/>
  <c r="AA5" i="2"/>
  <c r="O6" i="3"/>
  <c r="O3" i="2"/>
  <c r="AA4" i="2"/>
  <c r="I6" i="2"/>
  <c r="AH6" i="2"/>
  <c r="O5" i="3"/>
  <c r="AA3" i="2"/>
  <c r="AH4" i="2"/>
  <c r="U5" i="2"/>
  <c r="AG6" i="2"/>
  <c r="AH3" i="2"/>
  <c r="U4" i="2"/>
  <c r="AG4" i="2"/>
  <c r="O6" i="2"/>
  <c r="O3" i="3"/>
  <c r="I4" i="2"/>
  <c r="AH5" i="2"/>
  <c r="U6" i="2"/>
  <c r="I3" i="2"/>
  <c r="AI3" i="2" l="1"/>
  <c r="AJ3" i="2" s="1"/>
  <c r="AK3" i="2" s="1"/>
  <c r="AI5" i="2"/>
  <c r="AJ5" i="2" s="1"/>
  <c r="AK5" i="2" s="1"/>
  <c r="E5" i="4" s="1"/>
  <c r="AI4" i="2"/>
  <c r="AJ4" i="2" s="1"/>
  <c r="AK4" i="2" s="1"/>
  <c r="E4" i="4" s="1"/>
  <c r="F4" i="4" s="1"/>
  <c r="AI6" i="2"/>
  <c r="AJ6" i="2" s="1"/>
  <c r="AK6" i="2" s="1"/>
  <c r="E6" i="4" s="1"/>
  <c r="L4" i="4" l="1"/>
  <c r="J4" i="4"/>
  <c r="G6" i="4"/>
  <c r="F6" i="4"/>
  <c r="G5" i="4"/>
  <c r="F5" i="4"/>
  <c r="G3" i="4"/>
  <c r="G4" i="4"/>
  <c r="M4" i="4" l="1"/>
  <c r="K4" i="4"/>
</calcChain>
</file>

<file path=xl/sharedStrings.xml><?xml version="1.0" encoding="utf-8"?>
<sst xmlns="http://schemas.openxmlformats.org/spreadsheetml/2006/main" count="144" uniqueCount="97">
  <si>
    <t>1.)</t>
  </si>
  <si>
    <t>a.)</t>
  </si>
  <si>
    <t>Input Field Assignments, Crop and Variety names in Columns A, B, C.</t>
  </si>
  <si>
    <t>b.)</t>
  </si>
  <si>
    <t>c.)</t>
  </si>
  <si>
    <t>d.)</t>
  </si>
  <si>
    <t xml:space="preserve">e.) </t>
  </si>
  <si>
    <t>2.)</t>
  </si>
  <si>
    <t>Input Soil Organic Matter (SOM) perentage from soil tests in Column D to calculate PAN from SOM in Column E.</t>
  </si>
  <si>
    <t>Input pounds of compost applied per acre and nitrogen percentage of compost in Columns F and G to calculate PAN from compost in Column H.</t>
  </si>
  <si>
    <t>3.)</t>
  </si>
  <si>
    <t>Field and Crop Plan</t>
  </si>
  <si>
    <t>Hairy Vetch</t>
  </si>
  <si>
    <t>Crimson Clover</t>
  </si>
  <si>
    <t>Peas</t>
  </si>
  <si>
    <t>Rye</t>
  </si>
  <si>
    <t>Other Grasses</t>
  </si>
  <si>
    <t>Subtotals</t>
  </si>
  <si>
    <t>Field</t>
  </si>
  <si>
    <t>Crop</t>
  </si>
  <si>
    <t>Variety</t>
  </si>
  <si>
    <t>Height (inches)</t>
  </si>
  <si>
    <t>Ground Cover (%)</t>
  </si>
  <si>
    <t>Growth Stage (Early Growth, Pre-Bud, Bud, Seed Formation)</t>
  </si>
  <si>
    <t>Nitrogen (%)</t>
  </si>
  <si>
    <t>Total N (lbs/A)</t>
  </si>
  <si>
    <t>Growth Stage (Tillering, Elongation, Flag Leaf, Heading)</t>
  </si>
  <si>
    <t>Total Dry Matter of Cover Crop Mixture (lbs/A)</t>
  </si>
  <si>
    <t>Total N in Cover Crop Mixture (lbs/A)</t>
  </si>
  <si>
    <t>N of Cover Crop Mixture (%)</t>
  </si>
  <si>
    <t>PAN from Cover Crop Mixture (lbs/A)</t>
  </si>
  <si>
    <t>Peppers</t>
  </si>
  <si>
    <t>All</t>
  </si>
  <si>
    <t>Pre-Bud</t>
  </si>
  <si>
    <t>Elongation</t>
  </si>
  <si>
    <t>Athena</t>
  </si>
  <si>
    <t>Green Beans</t>
  </si>
  <si>
    <t>Bud</t>
  </si>
  <si>
    <t>Heading</t>
  </si>
  <si>
    <t>Lettuce Mix</t>
  </si>
  <si>
    <t>Allstar</t>
  </si>
  <si>
    <t>Soil Organic Matter (SOM)</t>
  </si>
  <si>
    <t>Compost</t>
  </si>
  <si>
    <t>Fertilizer 3 Years Prior</t>
  </si>
  <si>
    <t>Subtotal</t>
  </si>
  <si>
    <t>SOM (%)</t>
  </si>
  <si>
    <t>PAN from Soil (lbs/A)</t>
  </si>
  <si>
    <t xml:space="preserve">Lbs/A Compost </t>
  </si>
  <si>
    <t>Nitrogen % of Compost</t>
  </si>
  <si>
    <t>PAN from Compost (lbs/A)</t>
  </si>
  <si>
    <t xml:space="preserve"> Fertilizer Applied, Current Year-1 (lbs N/A)</t>
  </si>
  <si>
    <t>PAN from Fertilizer, Current Year-1 (lbs/A)</t>
  </si>
  <si>
    <t xml:space="preserve"> Fertilizer Applied, Current Year-2 (lbs N/A)</t>
  </si>
  <si>
    <t>PAN from Fertilizer, Current Year-2 (lbs/A)</t>
  </si>
  <si>
    <t xml:space="preserve"> Fertilizer Applied, Current Year-3 (lbs N/A)</t>
  </si>
  <si>
    <t>PAN from Fertilizer, Current Year-3 (lbs/A)</t>
  </si>
  <si>
    <t>PAN from Soil</t>
  </si>
  <si>
    <t>Total Nitrogen Rate</t>
  </si>
  <si>
    <t>Fertigation Status</t>
  </si>
  <si>
    <t>Fertigated Crop Adjustments</t>
  </si>
  <si>
    <t>Total Crop Nitrogen Requirements (lbs/A)</t>
  </si>
  <si>
    <t>Any Crop Over 56 DTM Eligible for Fertigation</t>
  </si>
  <si>
    <t>20% Total N Requirement (lbs/A)</t>
  </si>
  <si>
    <t>Additional Pre-Plant Nitrogen - Apply When Fertigation Exceeds 20% Total N (lbs/A)</t>
  </si>
  <si>
    <t>Fertigated</t>
  </si>
  <si>
    <t>Not Fertigated</t>
  </si>
  <si>
    <t>Cantaloupe</t>
  </si>
  <si>
    <t>Total Nitrogen Credit (Cover Crop N and Soil N Combined, in lbs/A)</t>
  </si>
  <si>
    <t>Dry Matter (lbs/A)</t>
  </si>
  <si>
    <t>University of Kentucky College of Agriculture, Food, and Environment</t>
  </si>
  <si>
    <t>Department of Horticulture</t>
  </si>
  <si>
    <t>Organic Farming Unit</t>
  </si>
  <si>
    <t>Note: the 20% rule only applies when crops are being fertigated using a Chilean Nitrate product, per NOP compliance, 7CFR section 205.602(g).</t>
  </si>
  <si>
    <t>Community Supported Agriculture (CSA) Production Manual of the Organic Farming Unit at the University of Kentucky</t>
  </si>
  <si>
    <t>Input estimated percentage of total ground covered by the specific crop in Columns E, K, Q, W, AC.</t>
  </si>
  <si>
    <t>Input growth stage for each cover crop at time of mowing or dieback in Columns F, L, R, X, AD.</t>
  </si>
  <si>
    <t>Total Plant Available Nitrogen (PAN) is calculated in Column AK. PAN is only credited from cover crops when the percentage of nitrogen exceeds 1.5%. This value is transferred to the Fertility Budget Totals spreadsheet.</t>
  </si>
  <si>
    <t>Input past 3 years of fertilizer rate (lbs nitrogen/acre) in the specific field location in Columns I, K, and M to calculate PAN from prior fertilizer applications in Columns J, L, N.</t>
  </si>
  <si>
    <t>Input Total Nitrogen Requirements by crop from Crop Handbook in Column D.</t>
  </si>
  <si>
    <t xml:space="preserve">Pre-Plant N Input Required, Base Value </t>
  </si>
  <si>
    <t>Fertigation N Requirement, Base Value (lbs/A)</t>
  </si>
  <si>
    <t>Fertigated Crops, Pre-Plant Nitrogen, with 60% Mineralization (lbs/A)</t>
  </si>
  <si>
    <t>Input Fertigation Status based on each crop variety's days to maturity (DTM) in Column H.</t>
  </si>
  <si>
    <t>Adjusted Fertigation Requirement, Accounting for 20% Rule (lbs/A)</t>
  </si>
  <si>
    <t xml:space="preserve">Refer to Column G for Total Pre-Plant Nitrogen Rate needed for non-fertigated crops, and Column L for fertigated crops. Total additional nitrogen required via fertigation is calculated in Column M, taking into account maximum allowed fertigation of 20% of crop nitrogen needs. </t>
  </si>
  <si>
    <t>Non-Fertigated Crops, Pre-Plant N Input Required, with 60% Mineralization (lbs/A)</t>
  </si>
  <si>
    <t>Complete worksheet "Cover Crop Nitrogen Credits."</t>
  </si>
  <si>
    <t>Complete worksheet "Soil Nitrogen Credits."</t>
  </si>
  <si>
    <t>UK-CSA Fertility Planner</t>
  </si>
  <si>
    <t>The UK-CSA Fertility Planner determines the nitrogen credits from cover crops, soil organic matter, compost, and prior fertilizer applications. The nitrogen credits are applied to the overall crop nitrogen requirements to calculate additional nitrogen required for optimal production. The nitrogen calculation is used to determine pounds of fertilizer to apply prior to or at planting. At UK-CSA, nitrogen is banded in advance underneath plastic mulch beds, or it is sidedressed at time of direct seeding or transplanting. Crops that are in production in excess of 56-70 days may be fertigated. Fertigation calculations are based off of the fertigation status of the crop, and represent one third of overall fertility amount given to the crop. Adjustments are made to fertigation amounts when fertigation exceeds 20% of total crop nitrogen requirements.</t>
  </si>
  <si>
    <r>
      <t xml:space="preserve">Directions for use of the Fertility Planner Workbook are found on the worksheet titled </t>
    </r>
    <r>
      <rPr>
        <i/>
        <sz val="12"/>
        <color theme="1"/>
        <rFont val="Times New Roman"/>
        <family val="1"/>
      </rPr>
      <t>Workbook Instructions</t>
    </r>
    <r>
      <rPr>
        <sz val="12"/>
        <color theme="1"/>
        <rFont val="Times New Roman"/>
        <family val="1"/>
      </rPr>
      <t>.</t>
    </r>
  </si>
  <si>
    <t>Complete worksheet "Fertility Planner Totals."</t>
  </si>
  <si>
    <t>Fertility Planner Workbook Instructions</t>
  </si>
  <si>
    <t>For each additional 1" above 6", multiply each inch by 150 lbs/A to calculate DM additional</t>
  </si>
  <si>
    <t>Cumulative PAN from soil is totaled in Column O. This value is transferred to the Fertility Budget Totals spreadsheet.</t>
  </si>
  <si>
    <t>2000 lbs Dry Matter (DM)/Acre given at 6" height</t>
  </si>
  <si>
    <r>
      <t xml:space="preserve">Input height at time of mowing or dieback for each cover crop in Columns D, J, P, V, AB. </t>
    </r>
    <r>
      <rPr>
        <i/>
        <sz val="12"/>
        <color theme="1"/>
        <rFont val="Times New Roman"/>
        <family val="1"/>
      </rPr>
      <t>Note: 2000 lbs Dry Matter (DM)/Acre given at 6" height. For each additional 1" above 6", each inch is multiplied by 150 lbs/A to calculate DM additional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</si>
</sst>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u/>
      <sz val="11"/>
      <color theme="10"/>
      <name val="Calibri"/>
      <family val="2"/>
      <scheme val="minor"/>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i/>
      <u/>
      <sz val="11"/>
      <color theme="10"/>
      <name val="Times New Roman"/>
      <family val="1"/>
    </font>
    <font>
      <b/>
      <sz val="12"/>
      <name val="Times New Roman"/>
      <family val="1"/>
    </font>
    <font>
      <sz val="12"/>
      <name val="Times New Roman"/>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82">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wrapText="1"/>
    </xf>
    <xf numFmtId="0" fontId="2" fillId="0" borderId="1" xfId="0" applyFont="1" applyBorder="1"/>
    <xf numFmtId="0" fontId="3" fillId="0" borderId="1" xfId="0" applyFont="1" applyBorder="1"/>
    <xf numFmtId="0" fontId="2" fillId="0" borderId="0" xfId="0" applyFont="1" applyAlignment="1">
      <alignment vertical="top"/>
    </xf>
    <xf numFmtId="0" fontId="3" fillId="0" borderId="0" xfId="0" applyFont="1" applyAlignment="1">
      <alignment vertical="top" wrapText="1"/>
    </xf>
    <xf numFmtId="0" fontId="6" fillId="0" borderId="0" xfId="1" applyFont="1" applyAlignment="1">
      <alignment wrapText="1"/>
    </xf>
    <xf numFmtId="0" fontId="3" fillId="0" borderId="0" xfId="0" applyFont="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3" fillId="3" borderId="0" xfId="0" applyFont="1" applyFill="1" applyAlignment="1">
      <alignment horizontal="center"/>
    </xf>
    <xf numFmtId="0" fontId="8" fillId="3" borderId="6" xfId="0" applyFont="1" applyFill="1" applyBorder="1" applyAlignment="1">
      <alignment horizontal="center"/>
    </xf>
    <xf numFmtId="0" fontId="8" fillId="3" borderId="5" xfId="0" applyFont="1" applyFill="1" applyBorder="1" applyAlignment="1">
      <alignment horizontal="center"/>
    </xf>
    <xf numFmtId="0" fontId="8" fillId="3" borderId="0" xfId="0" applyFont="1" applyFill="1" applyAlignment="1">
      <alignment horizontal="center"/>
    </xf>
    <xf numFmtId="164" fontId="3" fillId="3" borderId="0" xfId="0" applyNumberFormat="1" applyFont="1" applyFill="1" applyAlignment="1">
      <alignment horizontal="center"/>
    </xf>
    <xf numFmtId="1" fontId="2" fillId="2" borderId="7" xfId="0" applyNumberFormat="1" applyFont="1" applyFill="1" applyBorder="1" applyAlignment="1">
      <alignment horizontal="center"/>
    </xf>
    <xf numFmtId="49" fontId="3" fillId="0" borderId="5" xfId="0" applyNumberFormat="1" applyFont="1" applyBorder="1" applyAlignment="1">
      <alignment horizontal="center"/>
    </xf>
    <xf numFmtId="0" fontId="3" fillId="3" borderId="6" xfId="0" applyFont="1" applyFill="1" applyBorder="1" applyAlignment="1">
      <alignment horizontal="center"/>
    </xf>
    <xf numFmtId="0" fontId="3" fillId="3" borderId="5"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1" fontId="3" fillId="3" borderId="6" xfId="0" applyNumberFormat="1" applyFont="1" applyFill="1" applyBorder="1" applyAlignment="1">
      <alignment horizontal="center"/>
    </xf>
    <xf numFmtId="1" fontId="3" fillId="3" borderId="0" xfId="0" applyNumberFormat="1" applyFont="1" applyFill="1" applyAlignment="1">
      <alignment horizontal="center"/>
    </xf>
    <xf numFmtId="49" fontId="3" fillId="0" borderId="0" xfId="0" applyNumberFormat="1" applyFont="1" applyAlignment="1">
      <alignment horizontal="center"/>
    </xf>
    <xf numFmtId="0" fontId="2" fillId="3"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7" xfId="0" applyFont="1" applyBorder="1" applyAlignment="1">
      <alignment horizontal="center"/>
    </xf>
    <xf numFmtId="1" fontId="3" fillId="3" borderId="7" xfId="0" applyNumberFormat="1" applyFont="1" applyFill="1" applyBorder="1" applyAlignment="1">
      <alignment horizontal="center"/>
    </xf>
    <xf numFmtId="1" fontId="2" fillId="2" borderId="5" xfId="0" applyNumberFormat="1" applyFont="1" applyFill="1" applyBorder="1" applyAlignment="1">
      <alignment horizontal="center"/>
    </xf>
    <xf numFmtId="0" fontId="3" fillId="3" borderId="7" xfId="0" applyFont="1" applyFill="1" applyBorder="1" applyAlignment="1">
      <alignment horizontal="center"/>
    </xf>
    <xf numFmtId="0" fontId="2" fillId="2" borderId="5" xfId="0" applyFont="1" applyFill="1" applyBorder="1" applyAlignment="1">
      <alignment horizontal="center"/>
    </xf>
    <xf numFmtId="0" fontId="2" fillId="0" borderId="7" xfId="0" applyFont="1" applyBorder="1" applyAlignment="1">
      <alignment horizontal="center"/>
    </xf>
    <xf numFmtId="49" fontId="2" fillId="4"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2" fontId="3" fillId="4" borderId="5" xfId="0" applyNumberFormat="1" applyFont="1" applyFill="1" applyBorder="1" applyAlignment="1">
      <alignment horizontal="center"/>
    </xf>
    <xf numFmtId="0" fontId="3" fillId="4" borderId="0" xfId="0" applyFont="1" applyFill="1" applyAlignment="1">
      <alignment horizontal="center"/>
    </xf>
    <xf numFmtId="0" fontId="3" fillId="4" borderId="6" xfId="0" applyFont="1" applyFill="1" applyBorder="1" applyAlignment="1">
      <alignment horizontal="center"/>
    </xf>
    <xf numFmtId="0" fontId="3" fillId="4" borderId="5" xfId="0" applyFont="1" applyFill="1" applyBorder="1" applyAlignment="1">
      <alignment horizontal="center"/>
    </xf>
    <xf numFmtId="49" fontId="3" fillId="4" borderId="5" xfId="0" applyNumberFormat="1" applyFont="1" applyFill="1" applyBorder="1" applyAlignment="1">
      <alignment horizontal="center"/>
    </xf>
    <xf numFmtId="2" fontId="3" fillId="4" borderId="0" xfId="0" applyNumberFormat="1" applyFont="1" applyFill="1" applyAlignment="1">
      <alignment horizontal="center"/>
    </xf>
    <xf numFmtId="49" fontId="3" fillId="4" borderId="0" xfId="0" applyNumberFormat="1" applyFont="1" applyFill="1" applyAlignment="1">
      <alignment horizontal="center"/>
    </xf>
    <xf numFmtId="0" fontId="3" fillId="4" borderId="0" xfId="0" applyFont="1" applyFill="1" applyAlignment="1">
      <alignment horizontal="left"/>
    </xf>
    <xf numFmtId="1" fontId="3" fillId="4" borderId="0" xfId="0" applyNumberFormat="1" applyFont="1" applyFill="1" applyAlignment="1">
      <alignment horizontal="center"/>
    </xf>
    <xf numFmtId="0" fontId="2" fillId="4" borderId="8" xfId="0" applyFont="1" applyFill="1" applyBorder="1" applyAlignment="1">
      <alignment horizontal="center" vertical="center" wrapText="1"/>
    </xf>
    <xf numFmtId="2" fontId="3" fillId="4" borderId="9" xfId="0" applyNumberFormat="1" applyFont="1" applyFill="1" applyBorder="1" applyAlignment="1">
      <alignment horizontal="center"/>
    </xf>
    <xf numFmtId="2" fontId="3" fillId="4" borderId="10" xfId="0" applyNumberFormat="1" applyFont="1" applyFill="1" applyBorder="1" applyAlignment="1">
      <alignment horizontal="center"/>
    </xf>
    <xf numFmtId="2" fontId="3" fillId="4" borderId="11" xfId="0" applyNumberFormat="1" applyFont="1" applyFill="1" applyBorder="1" applyAlignment="1">
      <alignment horizontal="center"/>
    </xf>
    <xf numFmtId="0" fontId="3" fillId="4" borderId="7" xfId="0" applyFont="1" applyFill="1" applyBorder="1" applyAlignment="1">
      <alignment horizontal="center"/>
    </xf>
    <xf numFmtId="2" fontId="3" fillId="4" borderId="6" xfId="0" applyNumberFormat="1" applyFont="1" applyFill="1" applyBorder="1" applyAlignment="1">
      <alignment horizontal="center"/>
    </xf>
    <xf numFmtId="49" fontId="3" fillId="4" borderId="6" xfId="0" applyNumberFormat="1" applyFont="1" applyFill="1" applyBorder="1" applyAlignment="1">
      <alignment horizontal="center"/>
    </xf>
    <xf numFmtId="1" fontId="3" fillId="4" borderId="5" xfId="0" applyNumberFormat="1" applyFont="1" applyFill="1" applyBorder="1" applyAlignment="1">
      <alignment horizontal="center"/>
    </xf>
    <xf numFmtId="1" fontId="3" fillId="4" borderId="7" xfId="0" applyNumberFormat="1" applyFont="1" applyFill="1" applyBorder="1" applyAlignment="1">
      <alignment horizontal="center"/>
    </xf>
    <xf numFmtId="0" fontId="2" fillId="4" borderId="7" xfId="0" applyFont="1" applyFill="1" applyBorder="1" applyAlignment="1">
      <alignment horizontal="center"/>
    </xf>
    <xf numFmtId="49" fontId="3" fillId="2" borderId="12" xfId="0" applyNumberFormat="1" applyFont="1" applyFill="1" applyBorder="1" applyAlignment="1">
      <alignment horizontal="left" wrapText="1"/>
    </xf>
    <xf numFmtId="49" fontId="3" fillId="2" borderId="1" xfId="0" applyNumberFormat="1" applyFont="1" applyFill="1" applyBorder="1" applyAlignment="1">
      <alignment horizontal="left" wrapText="1"/>
    </xf>
    <xf numFmtId="49" fontId="3" fillId="2" borderId="13" xfId="0" applyNumberFormat="1" applyFont="1" applyFill="1" applyBorder="1" applyAlignment="1">
      <alignment horizontal="lef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49" fontId="2" fillId="2" borderId="4" xfId="0" applyNumberFormat="1" applyFont="1" applyFill="1" applyBorder="1" applyAlignment="1">
      <alignment horizontal="center"/>
    </xf>
    <xf numFmtId="49" fontId="2" fillId="2" borderId="9" xfId="0" applyNumberFormat="1" applyFont="1" applyFill="1" applyBorder="1" applyAlignment="1">
      <alignment horizontal="center"/>
    </xf>
    <xf numFmtId="49" fontId="2" fillId="2" borderId="10" xfId="0" applyNumberFormat="1" applyFont="1" applyFill="1" applyBorder="1" applyAlignment="1">
      <alignment horizontal="center"/>
    </xf>
    <xf numFmtId="49" fontId="2" fillId="2" borderId="11" xfId="0" applyNumberFormat="1" applyFont="1" applyFill="1" applyBorder="1" applyAlignment="1">
      <alignment horizontal="center"/>
    </xf>
    <xf numFmtId="0" fontId="2" fillId="2" borderId="12" xfId="0" applyFont="1" applyFill="1" applyBorder="1" applyAlignment="1">
      <alignment horizontal="center"/>
    </xf>
    <xf numFmtId="0" fontId="2" fillId="2" borderId="1" xfId="0" applyFont="1" applyFill="1" applyBorder="1" applyAlignment="1">
      <alignment horizontal="center"/>
    </xf>
    <xf numFmtId="0" fontId="2" fillId="2" borderId="13" xfId="0" applyFont="1" applyFill="1" applyBorder="1" applyAlignment="1">
      <alignment horizontal="center"/>
    </xf>
    <xf numFmtId="49" fontId="3" fillId="2" borderId="2" xfId="0" applyNumberFormat="1" applyFont="1" applyFill="1" applyBorder="1" applyAlignment="1">
      <alignment horizontal="left" wrapText="1"/>
    </xf>
    <xf numFmtId="49" fontId="3" fillId="2" borderId="3" xfId="0" applyNumberFormat="1" applyFont="1" applyFill="1" applyBorder="1" applyAlignment="1">
      <alignment horizontal="left" wrapText="1"/>
    </xf>
    <xf numFmtId="49" fontId="3" fillId="2" borderId="4" xfId="0" applyNumberFormat="1"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govregs.com/regulations/7/205.60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4AF69-2257-5E42-998A-63430482DF2A}">
  <dimension ref="A1:G11"/>
  <sheetViews>
    <sheetView tabSelected="1" zoomScale="120" zoomScaleNormal="120" workbookViewId="0">
      <selection activeCell="A13" sqref="A13"/>
    </sheetView>
  </sheetViews>
  <sheetFormatPr baseColWidth="10" defaultRowHeight="16" x14ac:dyDescent="0.2"/>
  <cols>
    <col min="1" max="1" width="104.5" style="2" bestFit="1" customWidth="1"/>
    <col min="2" max="16384" width="10.83203125" style="2"/>
  </cols>
  <sheetData>
    <row r="1" spans="1:7" x14ac:dyDescent="0.2">
      <c r="A1" s="1" t="s">
        <v>69</v>
      </c>
    </row>
    <row r="2" spans="1:7" x14ac:dyDescent="0.2">
      <c r="A2" s="1" t="s">
        <v>70</v>
      </c>
    </row>
    <row r="3" spans="1:7" x14ac:dyDescent="0.2">
      <c r="A3" s="1" t="s">
        <v>71</v>
      </c>
    </row>
    <row r="5" spans="1:7" x14ac:dyDescent="0.2">
      <c r="A5" s="3" t="s">
        <v>73</v>
      </c>
    </row>
    <row r="7" spans="1:7" x14ac:dyDescent="0.2">
      <c r="A7" s="1" t="s">
        <v>88</v>
      </c>
    </row>
    <row r="9" spans="1:7" ht="119" x14ac:dyDescent="0.2">
      <c r="A9" s="4" t="s">
        <v>89</v>
      </c>
      <c r="B9" s="4"/>
      <c r="C9" s="4"/>
      <c r="D9" s="4"/>
      <c r="E9" s="4"/>
      <c r="F9" s="4"/>
      <c r="G9" s="4"/>
    </row>
    <row r="11" spans="1:7" x14ac:dyDescent="0.2">
      <c r="A11" s="2" t="s">
        <v>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C5AA-A24D-E84C-91A9-A09D50BC1F02}">
  <dimension ref="A1:D19"/>
  <sheetViews>
    <sheetView zoomScale="110" zoomScaleNormal="110" workbookViewId="0">
      <selection activeCell="C2" sqref="C2"/>
    </sheetView>
  </sheetViews>
  <sheetFormatPr baseColWidth="10" defaultColWidth="8.83203125" defaultRowHeight="16" x14ac:dyDescent="0.2"/>
  <cols>
    <col min="1" max="1" width="4.5" style="1" customWidth="1"/>
    <col min="2" max="2" width="3.5" style="2" customWidth="1"/>
    <col min="3" max="3" width="91" style="2" customWidth="1"/>
    <col min="4" max="4" width="110.83203125" style="2" customWidth="1"/>
    <col min="5" max="16384" width="8.83203125" style="2"/>
  </cols>
  <sheetData>
    <row r="1" spans="1:4" ht="17" thickBot="1" x14ac:dyDescent="0.25">
      <c r="A1" s="5" t="s">
        <v>92</v>
      </c>
      <c r="B1" s="6"/>
      <c r="C1" s="6"/>
    </row>
    <row r="2" spans="1:4" ht="16" customHeight="1" x14ac:dyDescent="0.2">
      <c r="A2" s="1" t="s">
        <v>0</v>
      </c>
      <c r="B2" s="1" t="s">
        <v>86</v>
      </c>
      <c r="C2" s="4"/>
      <c r="D2" s="4"/>
    </row>
    <row r="3" spans="1:4" ht="17" x14ac:dyDescent="0.2">
      <c r="B3" s="7" t="s">
        <v>1</v>
      </c>
      <c r="C3" s="8" t="s">
        <v>2</v>
      </c>
    </row>
    <row r="4" spans="1:4" ht="51" x14ac:dyDescent="0.2">
      <c r="B4" s="7" t="s">
        <v>3</v>
      </c>
      <c r="C4" s="8" t="s">
        <v>96</v>
      </c>
    </row>
    <row r="5" spans="1:4" ht="17" customHeight="1" x14ac:dyDescent="0.2">
      <c r="B5" s="7" t="s">
        <v>4</v>
      </c>
      <c r="C5" s="8" t="s">
        <v>74</v>
      </c>
    </row>
    <row r="6" spans="1:4" ht="17" x14ac:dyDescent="0.2">
      <c r="B6" s="7" t="s">
        <v>5</v>
      </c>
      <c r="C6" s="8" t="s">
        <v>75</v>
      </c>
    </row>
    <row r="7" spans="1:4" ht="51" x14ac:dyDescent="0.2">
      <c r="B7" s="7" t="s">
        <v>6</v>
      </c>
      <c r="C7" s="8" t="s">
        <v>76</v>
      </c>
    </row>
    <row r="8" spans="1:4" x14ac:dyDescent="0.2">
      <c r="B8" s="7"/>
      <c r="C8" s="8"/>
    </row>
    <row r="9" spans="1:4" x14ac:dyDescent="0.2">
      <c r="A9" s="1" t="s">
        <v>7</v>
      </c>
      <c r="B9" s="7" t="s">
        <v>87</v>
      </c>
      <c r="C9" s="4"/>
    </row>
    <row r="10" spans="1:4" ht="34" x14ac:dyDescent="0.2">
      <c r="B10" s="7" t="s">
        <v>1</v>
      </c>
      <c r="C10" s="4" t="s">
        <v>8</v>
      </c>
    </row>
    <row r="11" spans="1:4" ht="34" x14ac:dyDescent="0.2">
      <c r="B11" s="7" t="s">
        <v>3</v>
      </c>
      <c r="C11" s="4" t="s">
        <v>9</v>
      </c>
    </row>
    <row r="12" spans="1:4" ht="34" x14ac:dyDescent="0.2">
      <c r="B12" s="7" t="s">
        <v>4</v>
      </c>
      <c r="C12" s="4" t="s">
        <v>77</v>
      </c>
    </row>
    <row r="13" spans="1:4" ht="34" x14ac:dyDescent="0.2">
      <c r="B13" s="7" t="s">
        <v>5</v>
      </c>
      <c r="C13" s="4" t="s">
        <v>94</v>
      </c>
    </row>
    <row r="14" spans="1:4" x14ac:dyDescent="0.2">
      <c r="B14" s="7"/>
      <c r="C14" s="4"/>
    </row>
    <row r="15" spans="1:4" x14ac:dyDescent="0.2">
      <c r="A15" s="1" t="s">
        <v>10</v>
      </c>
      <c r="B15" s="7" t="s">
        <v>91</v>
      </c>
      <c r="C15" s="4"/>
    </row>
    <row r="16" spans="1:4" ht="17" x14ac:dyDescent="0.2">
      <c r="B16" s="7" t="s">
        <v>1</v>
      </c>
      <c r="C16" s="4" t="s">
        <v>78</v>
      </c>
    </row>
    <row r="17" spans="2:3" ht="17" x14ac:dyDescent="0.2">
      <c r="B17" s="7" t="s">
        <v>3</v>
      </c>
      <c r="C17" s="4" t="s">
        <v>82</v>
      </c>
    </row>
    <row r="18" spans="2:3" ht="51" x14ac:dyDescent="0.2">
      <c r="B18" s="7" t="s">
        <v>4</v>
      </c>
      <c r="C18" s="4" t="s">
        <v>84</v>
      </c>
    </row>
    <row r="19" spans="2:3" ht="31" x14ac:dyDescent="0.2">
      <c r="C19" s="9" t="s">
        <v>72</v>
      </c>
    </row>
  </sheetData>
  <hyperlinks>
    <hyperlink ref="C19" r:id="rId1" display="Note: the 20% online applies when crops are being fertigated using a Chilean Nitrate product, per NOP compliance" xr:uid="{EC21AF6D-4690-564B-9490-87E0685F0EF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745F-C090-B540-8B85-17F2F33DB2E9}">
  <dimension ref="A1:AK52"/>
  <sheetViews>
    <sheetView zoomScale="120" zoomScaleNormal="120" workbookViewId="0">
      <pane xSplit="3" ySplit="2" topLeftCell="D3" activePane="bottomRight" state="frozen"/>
      <selection activeCell="A2" sqref="A2"/>
      <selection pane="topRight" activeCell="A2" sqref="A2"/>
      <selection pane="bottomLeft" activeCell="A2" sqref="A2"/>
      <selection pane="bottomRight" activeCell="B10" sqref="B10"/>
    </sheetView>
  </sheetViews>
  <sheetFormatPr baseColWidth="10" defaultColWidth="9.1640625" defaultRowHeight="16" x14ac:dyDescent="0.2"/>
  <cols>
    <col min="1" max="1" width="6.5" style="25" customWidth="1"/>
    <col min="2" max="2" width="12.33203125" style="10" customWidth="1"/>
    <col min="3" max="3" width="12.33203125" style="17" customWidth="1"/>
    <col min="4" max="4" width="7.83203125" style="18" customWidth="1"/>
    <col min="5" max="5" width="7.83203125" style="10" customWidth="1"/>
    <col min="6" max="6" width="11.83203125" style="10" customWidth="1"/>
    <col min="7" max="7" width="8.5" style="19" customWidth="1"/>
    <col min="8" max="8" width="7.83203125" style="19" customWidth="1"/>
    <col min="9" max="9" width="7.83203125" style="26" customWidth="1"/>
    <col min="10" max="10" width="7.83203125" style="18" customWidth="1"/>
    <col min="11" max="11" width="7.83203125" style="10" customWidth="1"/>
    <col min="12" max="12" width="11.83203125" style="10" customWidth="1"/>
    <col min="13" max="13" width="8.6640625" style="19" customWidth="1"/>
    <col min="14" max="14" width="7.83203125" style="19" customWidth="1"/>
    <col min="15" max="15" width="7.83203125" style="26" customWidth="1"/>
    <col min="16" max="16" width="7.83203125" style="18" customWidth="1"/>
    <col min="17" max="17" width="7.83203125" style="10" customWidth="1"/>
    <col min="18" max="18" width="11.83203125" style="10" customWidth="1"/>
    <col min="19" max="19" width="8.5" style="19" customWidth="1"/>
    <col min="20" max="20" width="7.83203125" style="19" customWidth="1"/>
    <col min="21" max="21" width="7.83203125" style="26" customWidth="1"/>
    <col min="22" max="22" width="7.83203125" style="18" customWidth="1"/>
    <col min="23" max="23" width="7.83203125" style="10" customWidth="1"/>
    <col min="24" max="24" width="11.83203125" style="10" customWidth="1"/>
    <col min="25" max="25" width="9.1640625" style="19" customWidth="1"/>
    <col min="26" max="26" width="7.83203125" style="19" customWidth="1"/>
    <col min="27" max="27" width="7.83203125" style="26" customWidth="1"/>
    <col min="28" max="28" width="7.83203125" style="18" customWidth="1"/>
    <col min="29" max="29" width="7.83203125" style="10" customWidth="1"/>
    <col min="30" max="30" width="11.83203125" style="10" customWidth="1"/>
    <col min="31" max="31" width="9" style="19" customWidth="1"/>
    <col min="32" max="32" width="7.83203125" style="19" customWidth="1"/>
    <col min="33" max="33" width="7.83203125" style="26" customWidth="1"/>
    <col min="34" max="34" width="9.83203125" style="27" customWidth="1"/>
    <col min="35" max="35" width="9.83203125" style="22" customWidth="1"/>
    <col min="36" max="36" width="9.83203125" style="19" customWidth="1"/>
    <col min="37" max="37" width="11.1640625" style="28" customWidth="1"/>
    <col min="38" max="16384" width="9.1640625" style="10"/>
  </cols>
  <sheetData>
    <row r="1" spans="1:37" ht="17" thickBot="1" x14ac:dyDescent="0.25">
      <c r="A1" s="70" t="s">
        <v>11</v>
      </c>
      <c r="B1" s="71"/>
      <c r="C1" s="72"/>
      <c r="D1" s="67" t="s">
        <v>12</v>
      </c>
      <c r="E1" s="68"/>
      <c r="F1" s="68"/>
      <c r="G1" s="68"/>
      <c r="H1" s="68"/>
      <c r="I1" s="69"/>
      <c r="J1" s="67" t="s">
        <v>13</v>
      </c>
      <c r="K1" s="68"/>
      <c r="L1" s="68"/>
      <c r="M1" s="68"/>
      <c r="N1" s="68"/>
      <c r="O1" s="69"/>
      <c r="P1" s="67" t="s">
        <v>14</v>
      </c>
      <c r="Q1" s="68"/>
      <c r="R1" s="68"/>
      <c r="S1" s="68"/>
      <c r="T1" s="68"/>
      <c r="U1" s="69"/>
      <c r="V1" s="67" t="s">
        <v>15</v>
      </c>
      <c r="W1" s="68"/>
      <c r="X1" s="68"/>
      <c r="Y1" s="68"/>
      <c r="Z1" s="68"/>
      <c r="AA1" s="69"/>
      <c r="AB1" s="67" t="s">
        <v>16</v>
      </c>
      <c r="AC1" s="68"/>
      <c r="AD1" s="68"/>
      <c r="AE1" s="68"/>
      <c r="AF1" s="68"/>
      <c r="AG1" s="69"/>
      <c r="AH1" s="67" t="s">
        <v>17</v>
      </c>
      <c r="AI1" s="68"/>
      <c r="AJ1" s="68"/>
      <c r="AK1" s="69"/>
    </row>
    <row r="2" spans="1:37" s="16" customFormat="1" ht="103" thickBot="1" x14ac:dyDescent="0.25">
      <c r="A2" s="41" t="s">
        <v>18</v>
      </c>
      <c r="B2" s="42" t="s">
        <v>19</v>
      </c>
      <c r="C2" s="43" t="s">
        <v>20</v>
      </c>
      <c r="D2" s="44" t="s">
        <v>21</v>
      </c>
      <c r="E2" s="42" t="s">
        <v>22</v>
      </c>
      <c r="F2" s="42" t="s">
        <v>23</v>
      </c>
      <c r="G2" s="11" t="s">
        <v>24</v>
      </c>
      <c r="H2" s="11" t="s">
        <v>68</v>
      </c>
      <c r="I2" s="12" t="s">
        <v>25</v>
      </c>
      <c r="J2" s="44" t="s">
        <v>21</v>
      </c>
      <c r="K2" s="42" t="s">
        <v>22</v>
      </c>
      <c r="L2" s="42" t="s">
        <v>23</v>
      </c>
      <c r="M2" s="11" t="s">
        <v>24</v>
      </c>
      <c r="N2" s="11" t="s">
        <v>68</v>
      </c>
      <c r="O2" s="12" t="s">
        <v>25</v>
      </c>
      <c r="P2" s="44" t="s">
        <v>21</v>
      </c>
      <c r="Q2" s="42" t="s">
        <v>22</v>
      </c>
      <c r="R2" s="42" t="s">
        <v>23</v>
      </c>
      <c r="S2" s="11" t="s">
        <v>24</v>
      </c>
      <c r="T2" s="11" t="s">
        <v>68</v>
      </c>
      <c r="U2" s="12" t="s">
        <v>25</v>
      </c>
      <c r="V2" s="44" t="s">
        <v>21</v>
      </c>
      <c r="W2" s="42" t="s">
        <v>22</v>
      </c>
      <c r="X2" s="42" t="s">
        <v>26</v>
      </c>
      <c r="Y2" s="11" t="s">
        <v>24</v>
      </c>
      <c r="Z2" s="11" t="s">
        <v>68</v>
      </c>
      <c r="AA2" s="12" t="s">
        <v>25</v>
      </c>
      <c r="AB2" s="44" t="s">
        <v>21</v>
      </c>
      <c r="AC2" s="42" t="s">
        <v>22</v>
      </c>
      <c r="AD2" s="42" t="s">
        <v>26</v>
      </c>
      <c r="AE2" s="11" t="s">
        <v>24</v>
      </c>
      <c r="AF2" s="11" t="s">
        <v>68</v>
      </c>
      <c r="AG2" s="12" t="s">
        <v>25</v>
      </c>
      <c r="AH2" s="13" t="s">
        <v>27</v>
      </c>
      <c r="AI2" s="14" t="s">
        <v>28</v>
      </c>
      <c r="AJ2" s="11" t="s">
        <v>29</v>
      </c>
      <c r="AK2" s="15" t="s">
        <v>30</v>
      </c>
    </row>
    <row r="3" spans="1:37" x14ac:dyDescent="0.2">
      <c r="A3" s="45">
        <v>1.02</v>
      </c>
      <c r="B3" s="46" t="s">
        <v>31</v>
      </c>
      <c r="C3" s="47" t="s">
        <v>32</v>
      </c>
      <c r="D3" s="48"/>
      <c r="E3" s="46"/>
      <c r="F3" s="46"/>
      <c r="G3" s="19">
        <f t="shared" ref="G3:G6" si="0">IF(F3="Early Growth", 3.5,IF(F3="Pre-Bud",3,IF(F3="Bud",3,IF(F3="Seed Formation",1.5,0))))</f>
        <v>0</v>
      </c>
      <c r="H3" s="19">
        <f t="shared" ref="H3:H6" si="1">(((D3-6)*150)+2000)*(E3/100)</f>
        <v>0</v>
      </c>
      <c r="I3" s="20">
        <f t="shared" ref="I3:I6" si="2">(H3*(G3/100))</f>
        <v>0</v>
      </c>
      <c r="J3" s="48"/>
      <c r="K3" s="46"/>
      <c r="L3" s="46"/>
      <c r="M3" s="19">
        <f t="shared" ref="M3:M6" si="3">IF(L3="Early Growth", 3.5,IF(L3="Pre-Bud",3,IF(L3="Bud",3,IF(L3="Seed Formation",1.5,0))))</f>
        <v>0</v>
      </c>
      <c r="N3" s="19">
        <f t="shared" ref="N3:N6" si="4">(((J3-6)*150)+2000)*(K3/100)</f>
        <v>0</v>
      </c>
      <c r="O3" s="20">
        <f t="shared" ref="O3:O6" si="5">(N3*(M3/100))</f>
        <v>0</v>
      </c>
      <c r="P3" s="48">
        <v>8</v>
      </c>
      <c r="Q3" s="46">
        <v>25</v>
      </c>
      <c r="R3" s="46" t="s">
        <v>33</v>
      </c>
      <c r="S3" s="19">
        <f t="shared" ref="S3:S6" si="6">IF(R3="Early Growth", 3.5,IF(R3="Pre-Bud",3,IF(R3="Bud",3,IF(R3="Seed Formation",1.5,0))))</f>
        <v>3</v>
      </c>
      <c r="T3" s="19">
        <f t="shared" ref="T3:T6" si="7">(((P3-6)*150)+2000)*(Q3/100)</f>
        <v>575</v>
      </c>
      <c r="U3" s="20">
        <f t="shared" ref="U3:U6" si="8">(T3*(S3/100))</f>
        <v>17.25</v>
      </c>
      <c r="V3" s="48"/>
      <c r="W3" s="46"/>
      <c r="X3" s="46"/>
      <c r="Y3" s="19">
        <f t="shared" ref="Y3:Y6" si="9">IF(X3="Tillering", 2.5,IF(X3="Elongation",2,IF(X3="Flag Leaf",1.5,IF(X3="Heading",1,0))))</f>
        <v>0</v>
      </c>
      <c r="Z3" s="19">
        <f t="shared" ref="Z3:Z6" si="10">(((V3-8)*150)+2000)*(W3/100)</f>
        <v>0</v>
      </c>
      <c r="AA3" s="20">
        <f t="shared" ref="AA3:AA6" si="11">(Z3*(Y3/100))</f>
        <v>0</v>
      </c>
      <c r="AB3" s="48">
        <v>8</v>
      </c>
      <c r="AC3" s="46">
        <v>25</v>
      </c>
      <c r="AD3" s="46" t="s">
        <v>34</v>
      </c>
      <c r="AE3" s="19">
        <f t="shared" ref="AE3:AE6" si="12">IF(AD3="Tillering", 2.5,IF(AD3="Elongation",2,IF(AD3="Flag Leaf",1.5,IF(AD3="Heading",1,0))))</f>
        <v>2</v>
      </c>
      <c r="AF3" s="19">
        <f t="shared" ref="AF3:AF6" si="13">(((AB3-6)*300)+2000)*(AC3/100)</f>
        <v>650</v>
      </c>
      <c r="AG3" s="20">
        <f t="shared" ref="AG3:AG6" si="14">(AF3*(AE3/100))</f>
        <v>13</v>
      </c>
      <c r="AH3" s="21">
        <f t="shared" ref="AH3:AI6" si="15">H3+N3+T3+Z3+AF3</f>
        <v>1225</v>
      </c>
      <c r="AI3" s="22">
        <f t="shared" si="15"/>
        <v>30.25</v>
      </c>
      <c r="AJ3" s="23">
        <f t="shared" ref="AJ3:AJ6" si="16">IFERROR((AI3/AH3)*100,0)</f>
        <v>2.4693877551020411</v>
      </c>
      <c r="AK3" s="24">
        <f t="shared" ref="AK3:AK6" si="17">IF(AND(AJ3&gt;=0,AJ3&lt;1.5),0,IF(AND(AJ3&gt;=1.5,AJ3&lt;2),(AI3*0.3),IF(AND(AJ3&gt;=2,AJ3&lt;2.5),(AI3*0.35),IF(AND(AJ3&gt;=2.5,AJ3&lt;3),(AI3*0.4),IF(AND(AJ3&gt;=3,AJ3&lt;3.5),(AI3*0.45),IF(AJ3&gt;=3.5,(AI3*0.5)))))))</f>
        <v>10.587499999999999</v>
      </c>
    </row>
    <row r="4" spans="1:37" x14ac:dyDescent="0.2">
      <c r="A4" s="45">
        <v>1.04</v>
      </c>
      <c r="B4" s="46" t="s">
        <v>66</v>
      </c>
      <c r="C4" s="47" t="s">
        <v>35</v>
      </c>
      <c r="D4" s="48">
        <v>12</v>
      </c>
      <c r="E4" s="46">
        <v>2</v>
      </c>
      <c r="F4" s="46" t="s">
        <v>33</v>
      </c>
      <c r="G4" s="19">
        <f t="shared" si="0"/>
        <v>3</v>
      </c>
      <c r="H4" s="19">
        <f t="shared" si="1"/>
        <v>58</v>
      </c>
      <c r="I4" s="20">
        <f t="shared" si="2"/>
        <v>1.74</v>
      </c>
      <c r="J4" s="48"/>
      <c r="K4" s="46"/>
      <c r="L4" s="46"/>
      <c r="M4" s="19">
        <f t="shared" si="3"/>
        <v>0</v>
      </c>
      <c r="N4" s="19">
        <f t="shared" si="4"/>
        <v>0</v>
      </c>
      <c r="O4" s="20">
        <f t="shared" si="5"/>
        <v>0</v>
      </c>
      <c r="P4" s="48"/>
      <c r="Q4" s="46"/>
      <c r="R4" s="46"/>
      <c r="S4" s="19">
        <f t="shared" si="6"/>
        <v>0</v>
      </c>
      <c r="T4" s="19">
        <f t="shared" si="7"/>
        <v>0</v>
      </c>
      <c r="U4" s="20">
        <f t="shared" si="8"/>
        <v>0</v>
      </c>
      <c r="V4" s="48">
        <v>12</v>
      </c>
      <c r="W4" s="46">
        <v>25</v>
      </c>
      <c r="X4" s="46" t="s">
        <v>34</v>
      </c>
      <c r="Y4" s="19">
        <f t="shared" si="9"/>
        <v>2</v>
      </c>
      <c r="Z4" s="19">
        <f t="shared" si="10"/>
        <v>650</v>
      </c>
      <c r="AA4" s="20">
        <f t="shared" si="11"/>
        <v>13</v>
      </c>
      <c r="AB4" s="48">
        <v>12</v>
      </c>
      <c r="AC4" s="46">
        <v>25</v>
      </c>
      <c r="AD4" s="46" t="s">
        <v>34</v>
      </c>
      <c r="AE4" s="19">
        <f t="shared" si="12"/>
        <v>2</v>
      </c>
      <c r="AF4" s="19">
        <f t="shared" si="13"/>
        <v>950</v>
      </c>
      <c r="AG4" s="20">
        <f t="shared" si="14"/>
        <v>19</v>
      </c>
      <c r="AH4" s="21">
        <f t="shared" si="15"/>
        <v>1658</v>
      </c>
      <c r="AI4" s="22">
        <f t="shared" si="15"/>
        <v>33.74</v>
      </c>
      <c r="AJ4" s="23">
        <f t="shared" si="16"/>
        <v>2.0349819059107359</v>
      </c>
      <c r="AK4" s="24">
        <f t="shared" si="17"/>
        <v>11.808999999999999</v>
      </c>
    </row>
    <row r="5" spans="1:37" x14ac:dyDescent="0.2">
      <c r="A5" s="45">
        <v>1.07</v>
      </c>
      <c r="B5" s="46" t="s">
        <v>36</v>
      </c>
      <c r="C5" s="47">
        <v>958</v>
      </c>
      <c r="D5" s="48">
        <v>30</v>
      </c>
      <c r="E5" s="46">
        <v>15</v>
      </c>
      <c r="F5" s="46" t="s">
        <v>33</v>
      </c>
      <c r="G5" s="19">
        <f t="shared" si="0"/>
        <v>3</v>
      </c>
      <c r="H5" s="19">
        <f t="shared" si="1"/>
        <v>840</v>
      </c>
      <c r="I5" s="20">
        <f t="shared" si="2"/>
        <v>25.2</v>
      </c>
      <c r="J5" s="48">
        <v>20</v>
      </c>
      <c r="K5" s="46">
        <v>15</v>
      </c>
      <c r="L5" s="46" t="s">
        <v>37</v>
      </c>
      <c r="M5" s="19">
        <f t="shared" si="3"/>
        <v>3</v>
      </c>
      <c r="N5" s="19">
        <f t="shared" si="4"/>
        <v>615</v>
      </c>
      <c r="O5" s="20">
        <f t="shared" si="5"/>
        <v>18.45</v>
      </c>
      <c r="P5" s="48">
        <v>20</v>
      </c>
      <c r="Q5" s="46">
        <v>15</v>
      </c>
      <c r="R5" s="46" t="s">
        <v>33</v>
      </c>
      <c r="S5" s="19">
        <f t="shared" si="6"/>
        <v>3</v>
      </c>
      <c r="T5" s="19">
        <f t="shared" si="7"/>
        <v>615</v>
      </c>
      <c r="U5" s="20">
        <f t="shared" si="8"/>
        <v>18.45</v>
      </c>
      <c r="V5" s="48"/>
      <c r="W5" s="46"/>
      <c r="X5" s="46"/>
      <c r="Y5" s="19">
        <f t="shared" si="9"/>
        <v>0</v>
      </c>
      <c r="Z5" s="19">
        <f t="shared" si="10"/>
        <v>0</v>
      </c>
      <c r="AA5" s="20">
        <f t="shared" si="11"/>
        <v>0</v>
      </c>
      <c r="AB5" s="48">
        <v>30</v>
      </c>
      <c r="AC5" s="46">
        <v>15</v>
      </c>
      <c r="AD5" s="46" t="s">
        <v>38</v>
      </c>
      <c r="AE5" s="19">
        <f t="shared" si="12"/>
        <v>1</v>
      </c>
      <c r="AF5" s="19">
        <f t="shared" si="13"/>
        <v>1380</v>
      </c>
      <c r="AG5" s="20">
        <f t="shared" si="14"/>
        <v>13.8</v>
      </c>
      <c r="AH5" s="21">
        <f t="shared" si="15"/>
        <v>3450</v>
      </c>
      <c r="AI5" s="22">
        <f t="shared" si="15"/>
        <v>75.899999999999991</v>
      </c>
      <c r="AJ5" s="23">
        <f t="shared" si="16"/>
        <v>2.1999999999999997</v>
      </c>
      <c r="AK5" s="24">
        <f t="shared" si="17"/>
        <v>26.564999999999994</v>
      </c>
    </row>
    <row r="6" spans="1:37" x14ac:dyDescent="0.2">
      <c r="A6" s="45">
        <v>1.08</v>
      </c>
      <c r="B6" s="46" t="s">
        <v>39</v>
      </c>
      <c r="C6" s="47" t="s">
        <v>40</v>
      </c>
      <c r="D6" s="48"/>
      <c r="E6" s="46"/>
      <c r="F6" s="46"/>
      <c r="G6" s="19">
        <f t="shared" si="0"/>
        <v>0</v>
      </c>
      <c r="H6" s="19">
        <f t="shared" si="1"/>
        <v>0</v>
      </c>
      <c r="I6" s="20">
        <f t="shared" si="2"/>
        <v>0</v>
      </c>
      <c r="J6" s="48"/>
      <c r="K6" s="46"/>
      <c r="L6" s="46"/>
      <c r="M6" s="19">
        <f t="shared" si="3"/>
        <v>0</v>
      </c>
      <c r="N6" s="19">
        <f t="shared" si="4"/>
        <v>0</v>
      </c>
      <c r="O6" s="20">
        <f t="shared" si="5"/>
        <v>0</v>
      </c>
      <c r="P6" s="48">
        <v>6</v>
      </c>
      <c r="Q6" s="46">
        <v>10</v>
      </c>
      <c r="R6" s="46" t="s">
        <v>33</v>
      </c>
      <c r="S6" s="19">
        <f t="shared" si="6"/>
        <v>3</v>
      </c>
      <c r="T6" s="19">
        <f t="shared" si="7"/>
        <v>200</v>
      </c>
      <c r="U6" s="20">
        <f t="shared" si="8"/>
        <v>6</v>
      </c>
      <c r="V6" s="48"/>
      <c r="W6" s="46"/>
      <c r="X6" s="46"/>
      <c r="Y6" s="19">
        <f t="shared" si="9"/>
        <v>0</v>
      </c>
      <c r="Z6" s="19">
        <f t="shared" si="10"/>
        <v>0</v>
      </c>
      <c r="AA6" s="20">
        <f t="shared" si="11"/>
        <v>0</v>
      </c>
      <c r="AB6" s="48">
        <v>8</v>
      </c>
      <c r="AC6" s="46">
        <v>40</v>
      </c>
      <c r="AD6" s="46" t="s">
        <v>34</v>
      </c>
      <c r="AE6" s="19">
        <f t="shared" si="12"/>
        <v>2</v>
      </c>
      <c r="AF6" s="19">
        <f t="shared" si="13"/>
        <v>1040</v>
      </c>
      <c r="AG6" s="20">
        <f t="shared" si="14"/>
        <v>20.8</v>
      </c>
      <c r="AH6" s="21">
        <f t="shared" si="15"/>
        <v>1240</v>
      </c>
      <c r="AI6" s="22">
        <f t="shared" si="15"/>
        <v>26.8</v>
      </c>
      <c r="AJ6" s="23">
        <f t="shared" si="16"/>
        <v>2.1612903225806455</v>
      </c>
      <c r="AK6" s="24">
        <f t="shared" si="17"/>
        <v>9.379999999999999</v>
      </c>
    </row>
    <row r="7" spans="1:37" x14ac:dyDescent="0.2">
      <c r="A7" s="49"/>
      <c r="B7" s="46"/>
      <c r="C7" s="47"/>
      <c r="D7" s="48"/>
      <c r="E7" s="46"/>
      <c r="F7" s="46"/>
      <c r="J7" s="48"/>
      <c r="K7" s="46"/>
      <c r="L7" s="46"/>
      <c r="P7" s="48"/>
      <c r="Q7" s="46"/>
      <c r="R7" s="46"/>
      <c r="V7" s="48"/>
      <c r="W7" s="46"/>
      <c r="X7" s="46"/>
      <c r="AB7" s="48"/>
      <c r="AC7" s="46"/>
      <c r="AD7" s="46"/>
    </row>
    <row r="8" spans="1:37" x14ac:dyDescent="0.2">
      <c r="A8" s="49"/>
      <c r="B8" s="46"/>
      <c r="C8" s="47"/>
      <c r="D8" s="48"/>
      <c r="E8" s="46"/>
      <c r="F8" s="46"/>
      <c r="J8" s="48"/>
      <c r="K8" s="46"/>
      <c r="L8" s="46"/>
      <c r="P8" s="48"/>
      <c r="Q8" s="46"/>
      <c r="R8" s="46"/>
      <c r="V8" s="48"/>
      <c r="W8" s="46"/>
      <c r="X8" s="46"/>
      <c r="AB8" s="48"/>
      <c r="AC8" s="46"/>
      <c r="AD8" s="46"/>
    </row>
    <row r="9" spans="1:37" x14ac:dyDescent="0.2">
      <c r="A9" s="49"/>
      <c r="B9" s="46"/>
      <c r="C9" s="47"/>
      <c r="D9" s="48"/>
      <c r="E9" s="46"/>
      <c r="F9" s="46"/>
      <c r="J9" s="48"/>
      <c r="K9" s="46"/>
      <c r="L9" s="46"/>
      <c r="P9" s="48"/>
      <c r="Q9" s="46"/>
      <c r="R9" s="46"/>
      <c r="V9" s="48"/>
      <c r="W9" s="46"/>
      <c r="X9" s="46"/>
      <c r="AB9" s="48"/>
      <c r="AC9" s="46"/>
      <c r="AD9" s="46"/>
    </row>
    <row r="10" spans="1:37" x14ac:dyDescent="0.2">
      <c r="A10" s="49"/>
      <c r="B10" s="46"/>
      <c r="C10" s="47"/>
      <c r="D10" s="48"/>
      <c r="E10" s="46"/>
      <c r="F10" s="46"/>
      <c r="J10" s="48"/>
      <c r="K10" s="46"/>
      <c r="L10" s="46"/>
      <c r="P10" s="48"/>
      <c r="Q10" s="46"/>
      <c r="R10" s="46"/>
      <c r="V10" s="48"/>
      <c r="W10" s="46"/>
      <c r="X10" s="46"/>
      <c r="AB10" s="48"/>
      <c r="AC10" s="46"/>
      <c r="AD10" s="46"/>
    </row>
    <row r="11" spans="1:37" x14ac:dyDescent="0.2">
      <c r="A11" s="49"/>
      <c r="B11" s="46"/>
      <c r="C11" s="47"/>
      <c r="D11" s="48"/>
      <c r="E11" s="46"/>
      <c r="F11" s="46"/>
      <c r="J11" s="48"/>
      <c r="K11" s="46"/>
      <c r="L11" s="46"/>
      <c r="P11" s="48"/>
      <c r="Q11" s="46"/>
      <c r="R11" s="46"/>
      <c r="V11" s="48"/>
      <c r="W11" s="46"/>
      <c r="X11" s="46"/>
      <c r="AB11" s="48"/>
      <c r="AC11" s="46"/>
      <c r="AD11" s="46"/>
    </row>
    <row r="12" spans="1:37" x14ac:dyDescent="0.2">
      <c r="A12" s="49"/>
      <c r="B12" s="46"/>
      <c r="C12" s="47"/>
      <c r="D12" s="48"/>
      <c r="E12" s="46"/>
      <c r="F12" s="46"/>
      <c r="J12" s="48"/>
      <c r="K12" s="46"/>
      <c r="L12" s="46"/>
      <c r="P12" s="48"/>
      <c r="Q12" s="46"/>
      <c r="R12" s="46"/>
      <c r="V12" s="48"/>
      <c r="W12" s="46"/>
      <c r="X12" s="46"/>
      <c r="AB12" s="48"/>
      <c r="AC12" s="46"/>
      <c r="AD12" s="46"/>
    </row>
    <row r="13" spans="1:37" x14ac:dyDescent="0.2">
      <c r="A13" s="49"/>
      <c r="B13" s="46"/>
      <c r="C13" s="47"/>
      <c r="D13" s="48"/>
      <c r="E13" s="46"/>
      <c r="F13" s="46"/>
      <c r="J13" s="48"/>
      <c r="K13" s="46"/>
      <c r="L13" s="46"/>
      <c r="P13" s="48"/>
      <c r="Q13" s="46"/>
      <c r="R13" s="46"/>
      <c r="V13" s="48"/>
      <c r="W13" s="46"/>
      <c r="X13" s="46"/>
      <c r="AB13" s="48"/>
      <c r="AC13" s="46"/>
      <c r="AD13" s="46"/>
    </row>
    <row r="14" spans="1:37" x14ac:dyDescent="0.2">
      <c r="A14" s="49"/>
      <c r="B14" s="46"/>
      <c r="C14" s="47"/>
      <c r="D14" s="48"/>
      <c r="E14" s="46"/>
      <c r="F14" s="46"/>
      <c r="J14" s="48"/>
      <c r="K14" s="46"/>
      <c r="L14" s="46"/>
      <c r="P14" s="48"/>
      <c r="Q14" s="46"/>
      <c r="R14" s="46"/>
      <c r="V14" s="48"/>
      <c r="W14" s="46"/>
      <c r="X14" s="46"/>
      <c r="AB14" s="48"/>
      <c r="AC14" s="46"/>
      <c r="AD14" s="46"/>
    </row>
    <row r="15" spans="1:37" x14ac:dyDescent="0.2">
      <c r="A15" s="49"/>
      <c r="B15" s="46"/>
      <c r="C15" s="47"/>
      <c r="D15" s="48"/>
      <c r="E15" s="46"/>
      <c r="F15" s="46"/>
      <c r="J15" s="48"/>
      <c r="K15" s="46"/>
      <c r="L15" s="46"/>
      <c r="P15" s="48"/>
      <c r="Q15" s="46"/>
      <c r="R15" s="46"/>
      <c r="V15" s="48"/>
      <c r="W15" s="46"/>
      <c r="X15" s="46"/>
      <c r="AB15" s="48"/>
      <c r="AC15" s="46"/>
      <c r="AD15" s="46"/>
    </row>
    <row r="16" spans="1:37" x14ac:dyDescent="0.2">
      <c r="A16" s="49"/>
      <c r="B16" s="46"/>
      <c r="C16" s="47"/>
      <c r="D16" s="48"/>
      <c r="E16" s="46"/>
      <c r="F16" s="46"/>
      <c r="J16" s="48"/>
      <c r="K16" s="46"/>
      <c r="L16" s="46"/>
      <c r="P16" s="48"/>
      <c r="Q16" s="46"/>
      <c r="R16" s="46"/>
      <c r="V16" s="48"/>
      <c r="W16" s="46"/>
      <c r="X16" s="46"/>
      <c r="AB16" s="48"/>
      <c r="AC16" s="46"/>
      <c r="AD16" s="46"/>
    </row>
    <row r="17" spans="1:30" ht="17" thickBot="1" x14ac:dyDescent="0.25">
      <c r="A17" s="49"/>
      <c r="B17" s="46"/>
      <c r="C17" s="47"/>
      <c r="D17" s="48"/>
      <c r="E17" s="46"/>
      <c r="F17" s="46"/>
      <c r="J17" s="48"/>
      <c r="K17" s="46"/>
      <c r="L17" s="46"/>
      <c r="P17" s="48"/>
      <c r="Q17" s="46"/>
      <c r="R17" s="46"/>
      <c r="V17" s="48"/>
      <c r="W17" s="46"/>
      <c r="X17" s="46"/>
      <c r="AB17" s="48"/>
      <c r="AC17" s="46"/>
      <c r="AD17" s="46"/>
    </row>
    <row r="18" spans="1:30" ht="33" customHeight="1" thickBot="1" x14ac:dyDescent="0.25">
      <c r="A18" s="79" t="s">
        <v>95</v>
      </c>
      <c r="B18" s="80"/>
      <c r="C18" s="81"/>
      <c r="D18" s="48"/>
      <c r="E18" s="46"/>
      <c r="F18" s="46"/>
      <c r="J18" s="48"/>
      <c r="K18" s="46"/>
      <c r="L18" s="46"/>
      <c r="P18" s="48"/>
      <c r="Q18" s="46"/>
      <c r="R18" s="46"/>
      <c r="V18" s="48"/>
      <c r="W18" s="46"/>
      <c r="X18" s="46"/>
      <c r="AB18" s="48"/>
      <c r="AC18" s="46"/>
      <c r="AD18" s="46"/>
    </row>
    <row r="19" spans="1:30" ht="51" customHeight="1" thickBot="1" x14ac:dyDescent="0.25">
      <c r="A19" s="64" t="s">
        <v>93</v>
      </c>
      <c r="B19" s="65"/>
      <c r="C19" s="66"/>
      <c r="D19" s="48"/>
      <c r="E19" s="46"/>
      <c r="F19" s="46"/>
      <c r="J19" s="48"/>
      <c r="K19" s="46"/>
      <c r="L19" s="46"/>
      <c r="P19" s="48"/>
      <c r="Q19" s="46"/>
      <c r="R19" s="46"/>
      <c r="V19" s="48"/>
      <c r="W19" s="46"/>
      <c r="X19" s="46"/>
      <c r="AB19" s="48"/>
      <c r="AC19" s="46"/>
      <c r="AD19" s="46"/>
    </row>
    <row r="20" spans="1:30" x14ac:dyDescent="0.2">
      <c r="A20" s="49"/>
      <c r="B20" s="46"/>
      <c r="C20" s="47"/>
      <c r="D20" s="48"/>
      <c r="E20" s="46"/>
      <c r="F20" s="46"/>
      <c r="J20" s="48"/>
      <c r="K20" s="46"/>
      <c r="L20" s="46"/>
      <c r="P20" s="48"/>
      <c r="Q20" s="46"/>
      <c r="R20" s="46"/>
      <c r="V20" s="48"/>
      <c r="W20" s="46"/>
      <c r="X20" s="46"/>
      <c r="AB20" s="48"/>
      <c r="AC20" s="46"/>
      <c r="AD20" s="46"/>
    </row>
    <row r="21" spans="1:30" ht="34" customHeight="1" x14ac:dyDescent="0.2">
      <c r="A21" s="49"/>
      <c r="B21" s="46"/>
      <c r="C21" s="47"/>
      <c r="D21" s="48"/>
      <c r="E21" s="46"/>
      <c r="F21" s="46"/>
      <c r="J21" s="48"/>
      <c r="K21" s="46"/>
      <c r="L21" s="46"/>
      <c r="P21" s="48"/>
      <c r="Q21" s="46"/>
      <c r="R21" s="46"/>
      <c r="V21" s="48"/>
      <c r="W21" s="46"/>
      <c r="X21" s="46"/>
      <c r="AB21" s="48"/>
      <c r="AC21" s="46"/>
      <c r="AD21" s="46"/>
    </row>
    <row r="22" spans="1:30" ht="49" customHeight="1" x14ac:dyDescent="0.2">
      <c r="A22" s="49"/>
      <c r="B22" s="46"/>
      <c r="C22" s="47"/>
      <c r="D22" s="48"/>
      <c r="E22" s="46"/>
      <c r="F22" s="46"/>
      <c r="J22" s="48"/>
      <c r="K22" s="46"/>
      <c r="L22" s="46"/>
      <c r="P22" s="48"/>
      <c r="Q22" s="46"/>
      <c r="R22" s="46"/>
      <c r="V22" s="48"/>
      <c r="W22" s="46"/>
      <c r="X22" s="46"/>
      <c r="AB22" s="48"/>
      <c r="AC22" s="46"/>
      <c r="AD22" s="46"/>
    </row>
    <row r="23" spans="1:30" x14ac:dyDescent="0.2">
      <c r="A23" s="49"/>
      <c r="B23" s="46"/>
      <c r="C23" s="47"/>
      <c r="D23" s="48"/>
      <c r="E23" s="46"/>
      <c r="F23" s="46"/>
      <c r="J23" s="48"/>
      <c r="K23" s="46"/>
      <c r="L23" s="46"/>
      <c r="P23" s="48"/>
      <c r="Q23" s="46"/>
      <c r="R23" s="46"/>
      <c r="V23" s="48"/>
      <c r="W23" s="46"/>
      <c r="X23" s="46"/>
      <c r="AB23" s="48"/>
      <c r="AC23" s="46"/>
      <c r="AD23" s="46"/>
    </row>
    <row r="24" spans="1:30" x14ac:dyDescent="0.2">
      <c r="A24" s="49"/>
      <c r="B24" s="46"/>
      <c r="C24" s="47"/>
      <c r="D24" s="48"/>
      <c r="E24" s="46"/>
      <c r="F24" s="46"/>
      <c r="J24" s="48"/>
      <c r="K24" s="46"/>
      <c r="L24" s="46"/>
      <c r="P24" s="48"/>
      <c r="Q24" s="46"/>
      <c r="R24" s="46"/>
      <c r="V24" s="48"/>
      <c r="W24" s="46"/>
      <c r="X24" s="46"/>
      <c r="AB24" s="48"/>
      <c r="AC24" s="46"/>
      <c r="AD24" s="46"/>
    </row>
    <row r="25" spans="1:30" x14ac:dyDescent="0.2">
      <c r="A25" s="49"/>
      <c r="B25" s="46"/>
      <c r="C25" s="47"/>
      <c r="D25" s="48"/>
      <c r="E25" s="46"/>
      <c r="F25" s="46"/>
      <c r="J25" s="48"/>
      <c r="K25" s="46"/>
      <c r="L25" s="46"/>
      <c r="P25" s="48"/>
      <c r="Q25" s="46"/>
      <c r="R25" s="46"/>
      <c r="V25" s="48"/>
      <c r="W25" s="46"/>
      <c r="X25" s="46"/>
      <c r="AB25" s="48"/>
      <c r="AC25" s="46"/>
      <c r="AD25" s="46"/>
    </row>
    <row r="26" spans="1:30" x14ac:dyDescent="0.2">
      <c r="A26" s="49"/>
      <c r="B26" s="46"/>
      <c r="C26" s="47"/>
      <c r="D26" s="48"/>
      <c r="E26" s="46"/>
      <c r="F26" s="46"/>
      <c r="J26" s="48"/>
      <c r="K26" s="46"/>
      <c r="L26" s="46"/>
      <c r="P26" s="48"/>
      <c r="Q26" s="46"/>
      <c r="R26" s="46"/>
      <c r="V26" s="48"/>
      <c r="W26" s="46"/>
      <c r="X26" s="46"/>
      <c r="AB26" s="48"/>
      <c r="AC26" s="46"/>
      <c r="AD26" s="46"/>
    </row>
    <row r="27" spans="1:30" x14ac:dyDescent="0.2">
      <c r="A27" s="49"/>
      <c r="B27" s="46"/>
      <c r="C27" s="47"/>
      <c r="D27" s="48"/>
      <c r="E27" s="46"/>
      <c r="F27" s="46"/>
      <c r="J27" s="48"/>
      <c r="K27" s="46"/>
      <c r="L27" s="46"/>
      <c r="P27" s="48"/>
      <c r="Q27" s="46"/>
      <c r="R27" s="46"/>
      <c r="V27" s="48"/>
      <c r="W27" s="46"/>
      <c r="X27" s="46"/>
      <c r="AB27" s="48"/>
      <c r="AC27" s="46"/>
      <c r="AD27" s="46"/>
    </row>
    <row r="28" spans="1:30" x14ac:dyDescent="0.2">
      <c r="A28" s="49"/>
      <c r="B28" s="46"/>
      <c r="C28" s="47"/>
      <c r="D28" s="48"/>
      <c r="E28" s="46"/>
      <c r="F28" s="46"/>
      <c r="J28" s="48"/>
      <c r="K28" s="46"/>
      <c r="L28" s="46"/>
      <c r="P28" s="48"/>
      <c r="Q28" s="46"/>
      <c r="R28" s="46"/>
      <c r="V28" s="48"/>
      <c r="W28" s="46"/>
      <c r="X28" s="46"/>
      <c r="AB28" s="48"/>
      <c r="AC28" s="46"/>
      <c r="AD28" s="46"/>
    </row>
    <row r="29" spans="1:30" x14ac:dyDescent="0.2">
      <c r="A29" s="49"/>
      <c r="B29" s="46"/>
      <c r="C29" s="47"/>
      <c r="D29" s="48"/>
      <c r="E29" s="46"/>
      <c r="F29" s="46"/>
      <c r="J29" s="48"/>
      <c r="K29" s="46"/>
      <c r="L29" s="46"/>
      <c r="P29" s="48"/>
      <c r="Q29" s="46"/>
      <c r="R29" s="46"/>
      <c r="V29" s="48"/>
      <c r="W29" s="46"/>
      <c r="X29" s="46"/>
      <c r="AB29" s="48"/>
      <c r="AC29" s="46"/>
      <c r="AD29" s="46"/>
    </row>
    <row r="30" spans="1:30" x14ac:dyDescent="0.2">
      <c r="A30" s="49"/>
      <c r="B30" s="46"/>
      <c r="C30" s="47"/>
      <c r="D30" s="48"/>
      <c r="E30" s="46"/>
      <c r="F30" s="46"/>
      <c r="J30" s="48"/>
      <c r="K30" s="46"/>
      <c r="L30" s="46"/>
      <c r="P30" s="48"/>
      <c r="Q30" s="46"/>
      <c r="R30" s="46"/>
      <c r="V30" s="48"/>
      <c r="W30" s="46"/>
      <c r="X30" s="46"/>
      <c r="AB30" s="48"/>
      <c r="AC30" s="46"/>
      <c r="AD30" s="46"/>
    </row>
    <row r="31" spans="1:30" x14ac:dyDescent="0.2">
      <c r="A31" s="49"/>
      <c r="B31" s="46"/>
      <c r="C31" s="47"/>
      <c r="D31" s="48"/>
      <c r="E31" s="46"/>
      <c r="F31" s="46"/>
      <c r="J31" s="48"/>
      <c r="K31" s="46"/>
      <c r="L31" s="46"/>
      <c r="P31" s="48"/>
      <c r="Q31" s="46"/>
      <c r="R31" s="46"/>
      <c r="V31" s="48"/>
      <c r="W31" s="46"/>
      <c r="X31" s="46"/>
      <c r="AB31" s="48"/>
      <c r="AC31" s="46"/>
      <c r="AD31" s="46"/>
    </row>
    <row r="32" spans="1:30" x14ac:dyDescent="0.2">
      <c r="A32" s="49"/>
      <c r="B32" s="46"/>
      <c r="C32" s="47"/>
      <c r="D32" s="48"/>
      <c r="E32" s="46"/>
      <c r="F32" s="46"/>
      <c r="J32" s="48"/>
      <c r="K32" s="46"/>
      <c r="L32" s="46"/>
      <c r="P32" s="48"/>
      <c r="Q32" s="46"/>
      <c r="R32" s="46"/>
      <c r="V32" s="48"/>
      <c r="W32" s="46"/>
      <c r="X32" s="46"/>
      <c r="AB32" s="48"/>
      <c r="AC32" s="46"/>
      <c r="AD32" s="46"/>
    </row>
    <row r="33" spans="1:30" x14ac:dyDescent="0.2">
      <c r="A33" s="49"/>
      <c r="B33" s="46"/>
      <c r="C33" s="47"/>
      <c r="D33" s="48"/>
      <c r="E33" s="46"/>
      <c r="F33" s="46"/>
      <c r="J33" s="48"/>
      <c r="K33" s="46"/>
      <c r="L33" s="46"/>
      <c r="P33" s="48"/>
      <c r="Q33" s="46"/>
      <c r="R33" s="46"/>
      <c r="V33" s="48"/>
      <c r="W33" s="46"/>
      <c r="X33" s="46"/>
      <c r="AB33" s="48"/>
      <c r="AC33" s="46"/>
      <c r="AD33" s="46"/>
    </row>
    <row r="34" spans="1:30" x14ac:dyDescent="0.2">
      <c r="A34" s="49"/>
      <c r="B34" s="46"/>
      <c r="C34" s="47"/>
      <c r="D34" s="48"/>
      <c r="E34" s="46"/>
      <c r="F34" s="46"/>
      <c r="J34" s="48"/>
      <c r="K34" s="46"/>
      <c r="L34" s="46"/>
      <c r="P34" s="48"/>
      <c r="Q34" s="46"/>
      <c r="R34" s="46"/>
      <c r="V34" s="48"/>
      <c r="W34" s="46"/>
      <c r="X34" s="46"/>
      <c r="AB34" s="48"/>
      <c r="AC34" s="46"/>
      <c r="AD34" s="46"/>
    </row>
    <row r="35" spans="1:30" x14ac:dyDescent="0.2">
      <c r="A35" s="49"/>
      <c r="B35" s="46"/>
      <c r="C35" s="47"/>
      <c r="D35" s="48"/>
      <c r="E35" s="46"/>
      <c r="F35" s="46"/>
      <c r="J35" s="48"/>
      <c r="K35" s="46"/>
      <c r="L35" s="46"/>
      <c r="P35" s="48"/>
      <c r="Q35" s="46"/>
      <c r="R35" s="46"/>
      <c r="V35" s="48"/>
      <c r="W35" s="46"/>
      <c r="X35" s="46"/>
      <c r="AB35" s="48"/>
      <c r="AC35" s="46"/>
      <c r="AD35" s="46"/>
    </row>
    <row r="36" spans="1:30" x14ac:dyDescent="0.2">
      <c r="A36" s="49"/>
      <c r="B36" s="46"/>
      <c r="C36" s="47"/>
      <c r="D36" s="48"/>
      <c r="E36" s="46"/>
      <c r="F36" s="46"/>
      <c r="J36" s="48"/>
      <c r="K36" s="46"/>
      <c r="L36" s="46"/>
      <c r="P36" s="48"/>
      <c r="Q36" s="46"/>
      <c r="R36" s="46"/>
      <c r="V36" s="48"/>
      <c r="W36" s="46"/>
      <c r="X36" s="46"/>
      <c r="AB36" s="48"/>
      <c r="AC36" s="46"/>
      <c r="AD36" s="46"/>
    </row>
    <row r="37" spans="1:30" x14ac:dyDescent="0.2">
      <c r="A37" s="49"/>
      <c r="B37" s="46"/>
      <c r="C37" s="47"/>
      <c r="D37" s="48"/>
      <c r="E37" s="46"/>
      <c r="F37" s="46"/>
      <c r="J37" s="48"/>
      <c r="K37" s="46"/>
      <c r="L37" s="46"/>
      <c r="P37" s="48"/>
      <c r="Q37" s="46"/>
      <c r="R37" s="46"/>
      <c r="V37" s="48"/>
      <c r="W37" s="46"/>
      <c r="X37" s="46"/>
      <c r="AB37" s="48"/>
      <c r="AC37" s="46"/>
      <c r="AD37" s="46"/>
    </row>
    <row r="38" spans="1:30" x14ac:dyDescent="0.2">
      <c r="A38" s="49"/>
      <c r="B38" s="46"/>
      <c r="C38" s="47"/>
      <c r="D38" s="48"/>
      <c r="E38" s="46"/>
      <c r="F38" s="46"/>
      <c r="J38" s="48"/>
      <c r="K38" s="46"/>
      <c r="L38" s="46"/>
      <c r="P38" s="48"/>
      <c r="Q38" s="46"/>
      <c r="R38" s="46"/>
      <c r="V38" s="48"/>
      <c r="W38" s="46"/>
      <c r="X38" s="46"/>
      <c r="AB38" s="48"/>
      <c r="AC38" s="46"/>
      <c r="AD38" s="46"/>
    </row>
    <row r="39" spans="1:30" x14ac:dyDescent="0.2">
      <c r="A39" s="49"/>
      <c r="B39" s="46"/>
      <c r="C39" s="47"/>
      <c r="D39" s="48"/>
      <c r="E39" s="46"/>
      <c r="F39" s="46"/>
      <c r="J39" s="48"/>
      <c r="K39" s="46"/>
      <c r="L39" s="46"/>
      <c r="P39" s="48"/>
      <c r="Q39" s="46"/>
      <c r="R39" s="46"/>
      <c r="V39" s="48"/>
      <c r="W39" s="46"/>
      <c r="X39" s="46"/>
      <c r="AB39" s="48"/>
      <c r="AC39" s="46"/>
      <c r="AD39" s="46"/>
    </row>
    <row r="40" spans="1:30" x14ac:dyDescent="0.2">
      <c r="A40" s="49"/>
      <c r="B40" s="46"/>
      <c r="C40" s="47"/>
      <c r="D40" s="48"/>
      <c r="E40" s="46"/>
      <c r="F40" s="46"/>
      <c r="J40" s="48"/>
      <c r="K40" s="46"/>
      <c r="L40" s="46"/>
      <c r="P40" s="48"/>
      <c r="Q40" s="46"/>
      <c r="R40" s="46"/>
      <c r="V40" s="48"/>
      <c r="W40" s="46"/>
      <c r="X40" s="46"/>
      <c r="AB40" s="48"/>
      <c r="AC40" s="46"/>
      <c r="AD40" s="46"/>
    </row>
    <row r="41" spans="1:30" x14ac:dyDescent="0.2">
      <c r="A41" s="49"/>
      <c r="B41" s="46"/>
      <c r="C41" s="47"/>
      <c r="D41" s="48"/>
      <c r="E41" s="46"/>
      <c r="F41" s="46"/>
      <c r="J41" s="48"/>
      <c r="K41" s="46"/>
      <c r="L41" s="46"/>
      <c r="P41" s="48"/>
      <c r="Q41" s="46"/>
      <c r="R41" s="46"/>
      <c r="V41" s="48"/>
      <c r="W41" s="46"/>
      <c r="X41" s="46"/>
      <c r="AB41" s="48"/>
      <c r="AC41" s="46"/>
      <c r="AD41" s="46"/>
    </row>
    <row r="42" spans="1:30" x14ac:dyDescent="0.2">
      <c r="A42" s="49"/>
      <c r="B42" s="46"/>
      <c r="C42" s="47"/>
      <c r="D42" s="48"/>
      <c r="E42" s="46"/>
      <c r="F42" s="46"/>
      <c r="J42" s="48"/>
      <c r="K42" s="46"/>
      <c r="L42" s="46"/>
      <c r="P42" s="48"/>
      <c r="Q42" s="46"/>
      <c r="R42" s="46"/>
      <c r="V42" s="48"/>
      <c r="W42" s="46"/>
      <c r="X42" s="46"/>
      <c r="AB42" s="48"/>
      <c r="AC42" s="46"/>
      <c r="AD42" s="46"/>
    </row>
    <row r="43" spans="1:30" x14ac:dyDescent="0.2">
      <c r="A43" s="49"/>
      <c r="B43" s="46"/>
      <c r="C43" s="47"/>
      <c r="D43" s="48"/>
      <c r="E43" s="46"/>
      <c r="F43" s="46"/>
      <c r="J43" s="48"/>
      <c r="K43" s="46"/>
      <c r="L43" s="46"/>
      <c r="P43" s="48"/>
      <c r="Q43" s="46"/>
      <c r="R43" s="46"/>
      <c r="V43" s="48"/>
      <c r="W43" s="46"/>
      <c r="X43" s="46"/>
      <c r="AB43" s="48"/>
      <c r="AC43" s="46"/>
      <c r="AD43" s="46"/>
    </row>
    <row r="44" spans="1:30" x14ac:dyDescent="0.2">
      <c r="A44" s="49"/>
      <c r="B44" s="46"/>
      <c r="C44" s="47"/>
      <c r="D44" s="48"/>
      <c r="E44" s="46"/>
      <c r="F44" s="46"/>
      <c r="J44" s="48"/>
      <c r="K44" s="46"/>
      <c r="L44" s="46"/>
      <c r="P44" s="48"/>
      <c r="Q44" s="46"/>
      <c r="R44" s="46"/>
      <c r="V44" s="48"/>
      <c r="W44" s="46"/>
      <c r="X44" s="46"/>
      <c r="AB44" s="48"/>
      <c r="AC44" s="46"/>
      <c r="AD44" s="46"/>
    </row>
    <row r="45" spans="1:30" x14ac:dyDescent="0.2">
      <c r="A45" s="49"/>
      <c r="B45" s="46"/>
      <c r="C45" s="47"/>
      <c r="D45" s="48"/>
      <c r="E45" s="46"/>
      <c r="F45" s="46"/>
      <c r="J45" s="48"/>
      <c r="K45" s="46"/>
      <c r="L45" s="46"/>
      <c r="P45" s="48"/>
      <c r="Q45" s="46"/>
      <c r="R45" s="46"/>
      <c r="V45" s="48"/>
      <c r="W45" s="46"/>
      <c r="X45" s="46"/>
      <c r="AB45" s="48"/>
      <c r="AC45" s="46"/>
      <c r="AD45" s="46"/>
    </row>
    <row r="46" spans="1:30" x14ac:dyDescent="0.2">
      <c r="A46" s="49"/>
      <c r="B46" s="46"/>
      <c r="C46" s="47"/>
      <c r="D46" s="48"/>
      <c r="E46" s="46"/>
      <c r="F46" s="46"/>
      <c r="J46" s="48"/>
      <c r="K46" s="46"/>
      <c r="L46" s="46"/>
      <c r="P46" s="48"/>
      <c r="Q46" s="46"/>
      <c r="R46" s="46"/>
      <c r="V46" s="48"/>
      <c r="W46" s="46"/>
      <c r="X46" s="46"/>
      <c r="AB46" s="48"/>
      <c r="AC46" s="46"/>
      <c r="AD46" s="46"/>
    </row>
    <row r="47" spans="1:30" x14ac:dyDescent="0.2">
      <c r="A47" s="49"/>
      <c r="B47" s="46"/>
      <c r="C47" s="47"/>
      <c r="D47" s="48"/>
      <c r="E47" s="46"/>
      <c r="F47" s="46"/>
      <c r="J47" s="48"/>
      <c r="K47" s="46"/>
      <c r="L47" s="46"/>
      <c r="P47" s="48"/>
      <c r="Q47" s="46"/>
      <c r="R47" s="46"/>
      <c r="V47" s="48"/>
      <c r="W47" s="46"/>
      <c r="X47" s="46"/>
      <c r="AB47" s="48"/>
      <c r="AC47" s="46"/>
      <c r="AD47" s="46"/>
    </row>
    <row r="48" spans="1:30" x14ac:dyDescent="0.2">
      <c r="A48" s="49"/>
      <c r="B48" s="46"/>
      <c r="C48" s="47"/>
      <c r="D48" s="48"/>
      <c r="E48" s="46"/>
      <c r="F48" s="46"/>
      <c r="J48" s="48"/>
      <c r="K48" s="46"/>
      <c r="L48" s="46"/>
      <c r="P48" s="48"/>
      <c r="Q48" s="46"/>
      <c r="R48" s="46"/>
      <c r="V48" s="48"/>
      <c r="W48" s="46"/>
      <c r="X48" s="46"/>
      <c r="AB48" s="48"/>
      <c r="AC48" s="46"/>
      <c r="AD48" s="46"/>
    </row>
    <row r="49" spans="1:30" x14ac:dyDescent="0.2">
      <c r="A49" s="49"/>
      <c r="B49" s="46"/>
      <c r="C49" s="47"/>
      <c r="D49" s="48"/>
      <c r="E49" s="46"/>
      <c r="F49" s="46"/>
      <c r="J49" s="48"/>
      <c r="K49" s="46"/>
      <c r="L49" s="46"/>
      <c r="P49" s="48"/>
      <c r="Q49" s="46"/>
      <c r="R49" s="46"/>
      <c r="V49" s="48"/>
      <c r="W49" s="46"/>
      <c r="X49" s="46"/>
      <c r="AB49" s="48"/>
      <c r="AC49" s="46"/>
      <c r="AD49" s="46"/>
    </row>
    <row r="50" spans="1:30" x14ac:dyDescent="0.2">
      <c r="A50" s="49"/>
      <c r="B50" s="46"/>
      <c r="C50" s="47"/>
      <c r="D50" s="48"/>
      <c r="E50" s="46"/>
      <c r="F50" s="46"/>
      <c r="J50" s="48"/>
      <c r="K50" s="46"/>
      <c r="L50" s="46"/>
      <c r="P50" s="48"/>
      <c r="Q50" s="46"/>
      <c r="R50" s="46"/>
      <c r="V50" s="48"/>
      <c r="W50" s="46"/>
      <c r="X50" s="46"/>
      <c r="AB50" s="48"/>
      <c r="AC50" s="46"/>
      <c r="AD50" s="46"/>
    </row>
    <row r="51" spans="1:30" x14ac:dyDescent="0.2">
      <c r="A51" s="49"/>
      <c r="B51" s="46"/>
      <c r="C51" s="47"/>
      <c r="D51" s="48"/>
      <c r="E51" s="46"/>
      <c r="F51" s="46"/>
      <c r="J51" s="48"/>
      <c r="K51" s="46"/>
      <c r="L51" s="46"/>
      <c r="P51" s="48"/>
      <c r="Q51" s="46"/>
      <c r="R51" s="46"/>
      <c r="V51" s="48"/>
      <c r="W51" s="46"/>
      <c r="X51" s="46"/>
      <c r="AB51" s="48"/>
      <c r="AC51" s="46"/>
      <c r="AD51" s="46"/>
    </row>
    <row r="52" spans="1:30" x14ac:dyDescent="0.2">
      <c r="A52" s="49"/>
      <c r="B52" s="46"/>
      <c r="C52" s="47"/>
      <c r="D52" s="48"/>
      <c r="E52" s="46"/>
      <c r="F52" s="46"/>
      <c r="J52" s="48"/>
      <c r="K52" s="46"/>
      <c r="L52" s="46"/>
      <c r="P52" s="48"/>
      <c r="Q52" s="46"/>
      <c r="R52" s="46"/>
      <c r="V52" s="48"/>
      <c r="W52" s="46"/>
      <c r="X52" s="46"/>
      <c r="AB52" s="48"/>
      <c r="AC52" s="46"/>
      <c r="AD52" s="46"/>
    </row>
  </sheetData>
  <mergeCells count="9">
    <mergeCell ref="A19:C19"/>
    <mergeCell ref="AH1:AK1"/>
    <mergeCell ref="A1:C1"/>
    <mergeCell ref="D1:I1"/>
    <mergeCell ref="J1:O1"/>
    <mergeCell ref="P1:U1"/>
    <mergeCell ref="V1:AA1"/>
    <mergeCell ref="AB1:AG1"/>
    <mergeCell ref="A18:C18"/>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4E276-D0D2-704E-9DC6-52A6B319770B}">
  <dimension ref="A1:O26"/>
  <sheetViews>
    <sheetView zoomScale="120" zoomScaleNormal="120" workbookViewId="0">
      <pane xSplit="3" ySplit="2" topLeftCell="D3" activePane="bottomRight" state="frozen"/>
      <selection activeCell="A2" sqref="A2"/>
      <selection pane="topRight" activeCell="A2" sqref="A2"/>
      <selection pane="bottomLeft" activeCell="A2" sqref="A2"/>
      <selection pane="bottomRight" activeCell="C12" sqref="C12"/>
    </sheetView>
  </sheetViews>
  <sheetFormatPr baseColWidth="10" defaultColWidth="9.1640625" defaultRowHeight="16" x14ac:dyDescent="0.2"/>
  <cols>
    <col min="1" max="1" width="6.5" style="32" customWidth="1"/>
    <col min="2" max="3" width="13.33203125" style="10" customWidth="1"/>
    <col min="4" max="4" width="13.1640625" style="18" customWidth="1"/>
    <col min="5" max="5" width="13" style="26" customWidth="1"/>
    <col min="6" max="6" width="9.33203125" style="18" customWidth="1"/>
    <col min="7" max="7" width="9.33203125" style="10" customWidth="1"/>
    <col min="8" max="8" width="9.33203125" style="26" customWidth="1"/>
    <col min="9" max="9" width="9.33203125" style="18" customWidth="1"/>
    <col min="10" max="10" width="9.33203125" style="19" customWidth="1"/>
    <col min="11" max="11" width="9.33203125" style="10" customWidth="1"/>
    <col min="12" max="12" width="9.33203125" style="19" customWidth="1"/>
    <col min="13" max="13" width="9.33203125" style="10" customWidth="1"/>
    <col min="14" max="14" width="9.33203125" style="26" customWidth="1"/>
    <col min="15" max="15" width="9.33203125" style="28" customWidth="1"/>
    <col min="16" max="16384" width="9.1640625" style="10"/>
  </cols>
  <sheetData>
    <row r="1" spans="1:15" ht="17" thickBot="1" x14ac:dyDescent="0.25">
      <c r="A1" s="70" t="s">
        <v>11</v>
      </c>
      <c r="B1" s="71"/>
      <c r="C1" s="72"/>
      <c r="D1" s="67" t="s">
        <v>41</v>
      </c>
      <c r="E1" s="69"/>
      <c r="F1" s="67" t="s">
        <v>42</v>
      </c>
      <c r="G1" s="68"/>
      <c r="H1" s="69"/>
      <c r="I1" s="67" t="s">
        <v>43</v>
      </c>
      <c r="J1" s="68"/>
      <c r="K1" s="68"/>
      <c r="L1" s="68"/>
      <c r="M1" s="68"/>
      <c r="N1" s="69"/>
      <c r="O1" s="29" t="s">
        <v>44</v>
      </c>
    </row>
    <row r="2" spans="1:15" s="16" customFormat="1" ht="103" thickBot="1" x14ac:dyDescent="0.25">
      <c r="A2" s="41" t="s">
        <v>18</v>
      </c>
      <c r="B2" s="42" t="s">
        <v>19</v>
      </c>
      <c r="C2" s="42" t="s">
        <v>20</v>
      </c>
      <c r="D2" s="44" t="s">
        <v>45</v>
      </c>
      <c r="E2" s="12" t="s">
        <v>46</v>
      </c>
      <c r="F2" s="44" t="s">
        <v>47</v>
      </c>
      <c r="G2" s="42" t="s">
        <v>48</v>
      </c>
      <c r="H2" s="12" t="s">
        <v>49</v>
      </c>
      <c r="I2" s="44" t="s">
        <v>50</v>
      </c>
      <c r="J2" s="11" t="s">
        <v>51</v>
      </c>
      <c r="K2" s="42" t="s">
        <v>52</v>
      </c>
      <c r="L2" s="11" t="s">
        <v>53</v>
      </c>
      <c r="M2" s="42" t="s">
        <v>54</v>
      </c>
      <c r="N2" s="12" t="s">
        <v>55</v>
      </c>
      <c r="O2" s="15" t="s">
        <v>56</v>
      </c>
    </row>
    <row r="3" spans="1:15" x14ac:dyDescent="0.2">
      <c r="A3" s="50">
        <f>'Cover Crop Nitrogen Credits'!A3</f>
        <v>1.02</v>
      </c>
      <c r="B3" s="50" t="str">
        <f>'Cover Crop Nitrogen Credits'!B3</f>
        <v>Peppers</v>
      </c>
      <c r="C3" s="50" t="str">
        <f>'Cover Crop Nitrogen Credits'!C3</f>
        <v>All</v>
      </c>
      <c r="D3" s="48">
        <v>3.3</v>
      </c>
      <c r="E3" s="30">
        <f t="shared" ref="E3:E6" si="0">D3*20</f>
        <v>66</v>
      </c>
      <c r="F3" s="48"/>
      <c r="G3" s="46"/>
      <c r="H3" s="30">
        <f t="shared" ref="H3:H6" si="1">(F3*G3)*0.15</f>
        <v>0</v>
      </c>
      <c r="I3" s="48">
        <v>0</v>
      </c>
      <c r="J3" s="31">
        <f t="shared" ref="J3:J6" si="2">I3*0.08</f>
        <v>0</v>
      </c>
      <c r="K3" s="46">
        <v>0</v>
      </c>
      <c r="L3" s="31">
        <f t="shared" ref="L3:L6" si="3">K3*0.05</f>
        <v>0</v>
      </c>
      <c r="M3" s="53">
        <v>0</v>
      </c>
      <c r="N3" s="30">
        <f t="shared" ref="N3:N6" si="4">M3*0.03</f>
        <v>0</v>
      </c>
      <c r="O3" s="24">
        <f>E3+H3+J3+L3+N3</f>
        <v>66</v>
      </c>
    </row>
    <row r="4" spans="1:15" x14ac:dyDescent="0.2">
      <c r="A4" s="50">
        <f>'Cover Crop Nitrogen Credits'!A4</f>
        <v>1.04</v>
      </c>
      <c r="B4" s="50" t="str">
        <f>'Cover Crop Nitrogen Credits'!B4</f>
        <v>Cantaloupe</v>
      </c>
      <c r="C4" s="50" t="str">
        <f>'Cover Crop Nitrogen Credits'!C4</f>
        <v>Athena</v>
      </c>
      <c r="D4" s="48">
        <v>2.89</v>
      </c>
      <c r="E4" s="30">
        <f t="shared" si="0"/>
        <v>57.800000000000004</v>
      </c>
      <c r="F4" s="48"/>
      <c r="G4" s="46"/>
      <c r="H4" s="30">
        <f t="shared" si="1"/>
        <v>0</v>
      </c>
      <c r="I4" s="48">
        <v>50</v>
      </c>
      <c r="J4" s="31">
        <f t="shared" si="2"/>
        <v>4</v>
      </c>
      <c r="K4" s="46">
        <v>31</v>
      </c>
      <c r="L4" s="31">
        <f t="shared" si="3"/>
        <v>1.55</v>
      </c>
      <c r="M4" s="53">
        <v>0</v>
      </c>
      <c r="N4" s="30">
        <f t="shared" si="4"/>
        <v>0</v>
      </c>
      <c r="O4" s="24">
        <f t="shared" ref="O4:O6" si="5">E4+H4+J4+L4+N4</f>
        <v>63.35</v>
      </c>
    </row>
    <row r="5" spans="1:15" x14ac:dyDescent="0.2">
      <c r="A5" s="50">
        <f>'Cover Crop Nitrogen Credits'!A5</f>
        <v>1.07</v>
      </c>
      <c r="B5" s="50" t="str">
        <f>'Cover Crop Nitrogen Credits'!B5</f>
        <v>Green Beans</v>
      </c>
      <c r="C5" s="51">
        <f>'Cover Crop Nitrogen Credits'!C5</f>
        <v>958</v>
      </c>
      <c r="D5" s="48">
        <v>2.73</v>
      </c>
      <c r="E5" s="30">
        <f t="shared" si="0"/>
        <v>54.6</v>
      </c>
      <c r="F5" s="48"/>
      <c r="G5" s="46"/>
      <c r="H5" s="30">
        <f t="shared" si="1"/>
        <v>0</v>
      </c>
      <c r="I5" s="48">
        <v>59</v>
      </c>
      <c r="J5" s="31">
        <f t="shared" si="2"/>
        <v>4.72</v>
      </c>
      <c r="K5" s="46">
        <v>0</v>
      </c>
      <c r="L5" s="31">
        <f t="shared" si="3"/>
        <v>0</v>
      </c>
      <c r="M5" s="53">
        <v>50</v>
      </c>
      <c r="N5" s="30">
        <f t="shared" si="4"/>
        <v>1.5</v>
      </c>
      <c r="O5" s="24">
        <f t="shared" si="5"/>
        <v>60.82</v>
      </c>
    </row>
    <row r="6" spans="1:15" x14ac:dyDescent="0.2">
      <c r="A6" s="50">
        <f>'Cover Crop Nitrogen Credits'!A6</f>
        <v>1.08</v>
      </c>
      <c r="B6" s="50" t="str">
        <f>'Cover Crop Nitrogen Credits'!B6</f>
        <v>Lettuce Mix</v>
      </c>
      <c r="C6" s="50" t="str">
        <f>'Cover Crop Nitrogen Credits'!C6</f>
        <v>Allstar</v>
      </c>
      <c r="D6" s="48">
        <v>3.2</v>
      </c>
      <c r="E6" s="30">
        <f t="shared" si="0"/>
        <v>64</v>
      </c>
      <c r="F6" s="48"/>
      <c r="G6" s="46"/>
      <c r="H6" s="30">
        <f t="shared" si="1"/>
        <v>0</v>
      </c>
      <c r="I6" s="48">
        <v>100</v>
      </c>
      <c r="J6" s="31">
        <f t="shared" si="2"/>
        <v>8</v>
      </c>
      <c r="K6" s="46">
        <v>20</v>
      </c>
      <c r="L6" s="31">
        <f t="shared" si="3"/>
        <v>1</v>
      </c>
      <c r="M6" s="53">
        <v>0</v>
      </c>
      <c r="N6" s="30">
        <f t="shared" si="4"/>
        <v>0</v>
      </c>
      <c r="O6" s="24">
        <f t="shared" si="5"/>
        <v>73</v>
      </c>
    </row>
    <row r="7" spans="1:15" x14ac:dyDescent="0.2">
      <c r="A7" s="50"/>
      <c r="B7" s="50"/>
      <c r="C7" s="50"/>
      <c r="D7" s="48"/>
      <c r="F7" s="48"/>
      <c r="G7" s="46"/>
      <c r="I7" s="48"/>
      <c r="K7" s="46"/>
      <c r="M7" s="46"/>
    </row>
    <row r="8" spans="1:15" x14ac:dyDescent="0.2">
      <c r="A8" s="51"/>
      <c r="B8" s="46"/>
      <c r="C8" s="52"/>
      <c r="D8" s="48"/>
      <c r="F8" s="48"/>
      <c r="G8" s="46"/>
      <c r="I8" s="48"/>
      <c r="K8" s="46"/>
      <c r="M8" s="46"/>
    </row>
    <row r="9" spans="1:15" x14ac:dyDescent="0.2">
      <c r="A9" s="51"/>
      <c r="B9" s="46"/>
      <c r="C9" s="46"/>
      <c r="D9" s="48"/>
      <c r="F9" s="48"/>
      <c r="G9" s="46"/>
      <c r="I9" s="48"/>
      <c r="K9" s="46"/>
      <c r="M9" s="46"/>
    </row>
    <row r="10" spans="1:15" x14ac:dyDescent="0.2">
      <c r="A10" s="51"/>
      <c r="B10" s="46"/>
      <c r="C10" s="46"/>
      <c r="D10" s="48"/>
      <c r="F10" s="48"/>
      <c r="G10" s="46"/>
      <c r="I10" s="48"/>
      <c r="K10" s="46"/>
      <c r="M10" s="46"/>
    </row>
    <row r="11" spans="1:15" x14ac:dyDescent="0.2">
      <c r="A11" s="51"/>
      <c r="B11" s="46"/>
      <c r="C11" s="46"/>
      <c r="D11" s="48"/>
      <c r="F11" s="48"/>
      <c r="G11" s="46"/>
      <c r="I11" s="48"/>
      <c r="K11" s="46"/>
      <c r="M11" s="46"/>
    </row>
    <row r="12" spans="1:15" x14ac:dyDescent="0.2">
      <c r="A12" s="51"/>
      <c r="B12" s="46"/>
      <c r="C12" s="46"/>
      <c r="D12" s="48"/>
      <c r="F12" s="48"/>
      <c r="G12" s="46"/>
      <c r="I12" s="48"/>
      <c r="K12" s="46"/>
      <c r="M12" s="46"/>
    </row>
    <row r="13" spans="1:15" x14ac:dyDescent="0.2">
      <c r="A13" s="51"/>
      <c r="B13" s="46"/>
      <c r="C13" s="46"/>
      <c r="D13" s="48"/>
      <c r="F13" s="48"/>
      <c r="G13" s="46"/>
      <c r="I13" s="48"/>
      <c r="K13" s="46"/>
      <c r="M13" s="46"/>
    </row>
    <row r="14" spans="1:15" x14ac:dyDescent="0.2">
      <c r="A14" s="51"/>
      <c r="B14" s="46"/>
      <c r="C14" s="46"/>
      <c r="D14" s="48"/>
      <c r="F14" s="48"/>
      <c r="G14" s="46"/>
      <c r="I14" s="48"/>
      <c r="K14" s="46"/>
      <c r="M14" s="46"/>
    </row>
    <row r="15" spans="1:15" x14ac:dyDescent="0.2">
      <c r="A15" s="51"/>
      <c r="B15" s="46"/>
      <c r="C15" s="46"/>
      <c r="D15" s="48"/>
      <c r="F15" s="48"/>
      <c r="G15" s="46"/>
      <c r="I15" s="48"/>
      <c r="K15" s="46"/>
      <c r="M15" s="46"/>
    </row>
    <row r="16" spans="1:15" x14ac:dyDescent="0.2">
      <c r="A16" s="51"/>
      <c r="B16" s="46"/>
      <c r="C16" s="46"/>
      <c r="D16" s="48"/>
      <c r="F16" s="48"/>
      <c r="G16" s="46"/>
      <c r="I16" s="48"/>
      <c r="K16" s="46"/>
      <c r="M16" s="46"/>
    </row>
    <row r="17" spans="1:13" x14ac:dyDescent="0.2">
      <c r="A17" s="51"/>
      <c r="B17" s="46"/>
      <c r="C17" s="46"/>
      <c r="D17" s="48"/>
      <c r="F17" s="48"/>
      <c r="G17" s="46"/>
      <c r="I17" s="48"/>
      <c r="K17" s="46"/>
      <c r="M17" s="46"/>
    </row>
    <row r="18" spans="1:13" x14ac:dyDescent="0.2">
      <c r="A18" s="51"/>
      <c r="B18" s="46"/>
      <c r="C18" s="46"/>
      <c r="D18" s="48"/>
      <c r="F18" s="48"/>
      <c r="G18" s="46"/>
      <c r="I18" s="48"/>
      <c r="K18" s="46"/>
      <c r="M18" s="46"/>
    </row>
    <row r="19" spans="1:13" x14ac:dyDescent="0.2">
      <c r="A19" s="51"/>
      <c r="B19" s="46"/>
      <c r="C19" s="46"/>
      <c r="D19" s="48"/>
      <c r="F19" s="48"/>
      <c r="G19" s="46"/>
      <c r="I19" s="48"/>
      <c r="K19" s="46"/>
      <c r="M19" s="46"/>
    </row>
    <row r="20" spans="1:13" x14ac:dyDescent="0.2">
      <c r="A20" s="51"/>
      <c r="B20" s="46"/>
      <c r="C20" s="46"/>
      <c r="D20" s="48"/>
      <c r="F20" s="48"/>
      <c r="G20" s="46"/>
      <c r="I20" s="48"/>
      <c r="K20" s="46"/>
      <c r="M20" s="46"/>
    </row>
    <row r="21" spans="1:13" x14ac:dyDescent="0.2">
      <c r="A21" s="51"/>
      <c r="B21" s="46"/>
      <c r="C21" s="46"/>
      <c r="D21" s="48"/>
      <c r="F21" s="48"/>
      <c r="G21" s="46"/>
      <c r="I21" s="48"/>
      <c r="K21" s="46"/>
      <c r="M21" s="46"/>
    </row>
    <row r="22" spans="1:13" x14ac:dyDescent="0.2">
      <c r="A22" s="51"/>
      <c r="B22" s="46"/>
      <c r="C22" s="46"/>
      <c r="D22" s="48"/>
      <c r="F22" s="48"/>
      <c r="G22" s="46"/>
      <c r="I22" s="48"/>
      <c r="K22" s="46"/>
      <c r="M22" s="46"/>
    </row>
    <row r="23" spans="1:13" x14ac:dyDescent="0.2">
      <c r="A23" s="51"/>
      <c r="B23" s="46"/>
      <c r="C23" s="46"/>
      <c r="D23" s="48"/>
      <c r="F23" s="48"/>
      <c r="G23" s="46"/>
      <c r="I23" s="48"/>
      <c r="K23" s="46"/>
      <c r="M23" s="46"/>
    </row>
    <row r="24" spans="1:13" x14ac:dyDescent="0.2">
      <c r="A24" s="51"/>
      <c r="B24" s="46"/>
      <c r="C24" s="46"/>
      <c r="D24" s="48"/>
      <c r="F24" s="48"/>
      <c r="G24" s="46"/>
      <c r="I24" s="48"/>
      <c r="K24" s="46"/>
      <c r="M24" s="46"/>
    </row>
    <row r="25" spans="1:13" x14ac:dyDescent="0.2">
      <c r="F25" s="48"/>
      <c r="G25" s="46"/>
      <c r="I25" s="48"/>
      <c r="K25" s="46"/>
      <c r="M25" s="46"/>
    </row>
    <row r="26" spans="1:13" x14ac:dyDescent="0.2">
      <c r="F26" s="48"/>
      <c r="G26" s="46"/>
      <c r="K26" s="46"/>
      <c r="M26" s="46"/>
    </row>
  </sheetData>
  <mergeCells count="4">
    <mergeCell ref="A1:C1"/>
    <mergeCell ref="D1:E1"/>
    <mergeCell ref="F1:H1"/>
    <mergeCell ref="I1:N1"/>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D72E1-E429-FB4C-A8E0-787B6A63FDB5}">
  <dimension ref="A1:M29"/>
  <sheetViews>
    <sheetView zoomScale="120" zoomScaleNormal="120" workbookViewId="0">
      <pane xSplit="3" ySplit="2" topLeftCell="D3" activePane="bottomRight" state="frozen"/>
      <selection activeCell="A2" sqref="A2"/>
      <selection pane="topRight" activeCell="A2" sqref="A2"/>
      <selection pane="bottomLeft" activeCell="A2" sqref="A2"/>
      <selection pane="bottomRight" activeCell="B9" sqref="B9"/>
    </sheetView>
  </sheetViews>
  <sheetFormatPr baseColWidth="10" defaultColWidth="9.1640625" defaultRowHeight="16" x14ac:dyDescent="0.2"/>
  <cols>
    <col min="1" max="1" width="6.5" style="25" customWidth="1"/>
    <col min="2" max="3" width="12.83203125" style="10" customWidth="1"/>
    <col min="4" max="4" width="16.33203125" style="35" customWidth="1"/>
    <col min="5" max="5" width="16.33203125" style="38" customWidth="1"/>
    <col min="6" max="6" width="16.33203125" style="35" customWidth="1"/>
    <col min="7" max="7" width="19.83203125" style="28" customWidth="1"/>
    <col min="8" max="8" width="16.33203125" style="10" customWidth="1"/>
    <col min="9" max="9" width="16.33203125" style="18" customWidth="1"/>
    <col min="10" max="10" width="16.33203125" style="40" customWidth="1"/>
    <col min="11" max="11" width="16.33203125" style="10" customWidth="1"/>
    <col min="12" max="12" width="16.33203125" style="39" customWidth="1"/>
    <col min="13" max="13" width="16.33203125" style="28" customWidth="1"/>
    <col min="14" max="16384" width="9.1640625" style="10"/>
  </cols>
  <sheetData>
    <row r="1" spans="1:13" ht="17" thickBot="1" x14ac:dyDescent="0.25">
      <c r="A1" s="73" t="s">
        <v>11</v>
      </c>
      <c r="B1" s="74"/>
      <c r="C1" s="75"/>
      <c r="D1" s="76" t="s">
        <v>57</v>
      </c>
      <c r="E1" s="77"/>
      <c r="F1" s="77"/>
      <c r="G1" s="78"/>
      <c r="H1" s="29" t="s">
        <v>58</v>
      </c>
      <c r="I1" s="67" t="s">
        <v>59</v>
      </c>
      <c r="J1" s="68"/>
      <c r="K1" s="68"/>
      <c r="L1" s="68"/>
      <c r="M1" s="69"/>
    </row>
    <row r="2" spans="1:13" s="16" customFormat="1" ht="103" thickBot="1" x14ac:dyDescent="0.25">
      <c r="A2" s="41" t="s">
        <v>18</v>
      </c>
      <c r="B2" s="42" t="s">
        <v>19</v>
      </c>
      <c r="C2" s="42" t="s">
        <v>20</v>
      </c>
      <c r="D2" s="54" t="s">
        <v>60</v>
      </c>
      <c r="E2" s="33" t="s">
        <v>67</v>
      </c>
      <c r="F2" s="54" t="s">
        <v>79</v>
      </c>
      <c r="G2" s="15" t="s">
        <v>85</v>
      </c>
      <c r="H2" s="42" t="s">
        <v>61</v>
      </c>
      <c r="I2" s="44" t="s">
        <v>62</v>
      </c>
      <c r="J2" s="54" t="s">
        <v>80</v>
      </c>
      <c r="K2" s="42" t="s">
        <v>63</v>
      </c>
      <c r="L2" s="34" t="s">
        <v>81</v>
      </c>
      <c r="M2" s="15" t="s">
        <v>83</v>
      </c>
    </row>
    <row r="3" spans="1:13" x14ac:dyDescent="0.2">
      <c r="A3" s="55">
        <f>'Cover Crop Nitrogen Credits'!A3</f>
        <v>1.02</v>
      </c>
      <c r="B3" s="56" t="str">
        <f>'Cover Crop Nitrogen Credits'!B3</f>
        <v>Peppers</v>
      </c>
      <c r="C3" s="57" t="str">
        <f>'Cover Crop Nitrogen Credits'!C3</f>
        <v>All</v>
      </c>
      <c r="D3" s="58">
        <v>150</v>
      </c>
      <c r="E3" s="36">
        <f>'Cover Crop Nitrogen Credits'!AK3+'Soil Nitrogen Credits'!O3</f>
        <v>76.587500000000006</v>
      </c>
      <c r="F3" s="62">
        <f>IF(((D3-E3)&gt;0),(D3-E3),0)</f>
        <v>73.412499999999994</v>
      </c>
      <c r="G3" s="24">
        <f>IF(((D3-E3)/0.6)&gt;0,((D3-E3)/0.6),0)</f>
        <v>122.35416666666666</v>
      </c>
      <c r="H3" s="53" t="s">
        <v>64</v>
      </c>
      <c r="I3" s="61">
        <f>D3*0.2</f>
        <v>30</v>
      </c>
      <c r="J3" s="62">
        <f>IF(H3="Not Fertigated",0,(F3*0.33))</f>
        <v>24.226125</v>
      </c>
      <c r="K3" s="53">
        <f>IF(H3="Not Fertigated",0,(IF((J3&gt;I3),((J3-I3)/0.6),0)))</f>
        <v>0</v>
      </c>
      <c r="L3" s="37">
        <f>IF(H3="Not Fertigated",0,IF(F3*0.67&gt;0,(F3*0.67)/0.6,0))</f>
        <v>81.977291666666673</v>
      </c>
      <c r="M3" s="24">
        <f>IF((J3-I3)&gt;0,I3,J3)</f>
        <v>24.226125</v>
      </c>
    </row>
    <row r="4" spans="1:13" x14ac:dyDescent="0.2">
      <c r="A4" s="45">
        <f>'Cover Crop Nitrogen Credits'!A4</f>
        <v>1.04</v>
      </c>
      <c r="B4" s="50" t="str">
        <f>'Cover Crop Nitrogen Credits'!B4</f>
        <v>Cantaloupe</v>
      </c>
      <c r="C4" s="59" t="str">
        <f>'Cover Crop Nitrogen Credits'!C4</f>
        <v>Athena</v>
      </c>
      <c r="D4" s="58">
        <v>120</v>
      </c>
      <c r="E4" s="36">
        <f>'Cover Crop Nitrogen Credits'!AK4+'Soil Nitrogen Credits'!O4</f>
        <v>75.159000000000006</v>
      </c>
      <c r="F4" s="62">
        <f t="shared" ref="F4:F6" si="0">IF(((D4-E4)&gt;0),(D4-E4),0)</f>
        <v>44.840999999999994</v>
      </c>
      <c r="G4" s="24">
        <f t="shared" ref="G4:G6" si="1">IF(((D4-E4)/0.6)&gt;0,((D4-E4)/0.6),0)</f>
        <v>74.734999999999999</v>
      </c>
      <c r="H4" s="53" t="s">
        <v>64</v>
      </c>
      <c r="I4" s="61">
        <f t="shared" ref="I4:I6" si="2">D4*0.2</f>
        <v>24</v>
      </c>
      <c r="J4" s="62">
        <f>IF(H4="Not Fertigated",0,(F4*0.33))</f>
        <v>14.797529999999998</v>
      </c>
      <c r="K4" s="53">
        <f>IF(H4="Not Fertigated",0,(IF((J4&gt;I4),((J4-I4)/0.6),0)))</f>
        <v>0</v>
      </c>
      <c r="L4" s="37">
        <f>IF(H4="Not Fertigated",0,IF(F4*0.67&gt;0,(F4*0.67)/0.6,0))</f>
        <v>50.072450000000003</v>
      </c>
      <c r="M4" s="24">
        <f>IF((J4-I4)&gt;0,I4,J4)</f>
        <v>14.797529999999998</v>
      </c>
    </row>
    <row r="5" spans="1:13" x14ac:dyDescent="0.2">
      <c r="A5" s="45">
        <f>'Cover Crop Nitrogen Credits'!A5</f>
        <v>1.07</v>
      </c>
      <c r="B5" s="50" t="str">
        <f>'Cover Crop Nitrogen Credits'!B5</f>
        <v>Green Beans</v>
      </c>
      <c r="C5" s="60">
        <f>'Cover Crop Nitrogen Credits'!C5</f>
        <v>958</v>
      </c>
      <c r="D5" s="58">
        <v>30</v>
      </c>
      <c r="E5" s="36">
        <f>'Cover Crop Nitrogen Credits'!AK5+'Soil Nitrogen Credits'!O5</f>
        <v>87.384999999999991</v>
      </c>
      <c r="F5" s="62">
        <f t="shared" si="0"/>
        <v>0</v>
      </c>
      <c r="G5" s="24">
        <f t="shared" si="1"/>
        <v>0</v>
      </c>
      <c r="H5" s="53" t="s">
        <v>65</v>
      </c>
      <c r="I5" s="61">
        <f t="shared" si="2"/>
        <v>6</v>
      </c>
      <c r="J5" s="62">
        <f>IF(H5="Not Fertigated",0,(F5*0.33))</f>
        <v>0</v>
      </c>
      <c r="K5" s="53">
        <f>IF(H5="Not Fertigated",0,(IF((J5&gt;I5),((J5-I5)/0.6),0)))</f>
        <v>0</v>
      </c>
      <c r="L5" s="37">
        <f>IF(H5="Not Fertigated",0,IF(F5*0.67&gt;0,(F5*0.67)/0.6,0))</f>
        <v>0</v>
      </c>
      <c r="M5" s="24">
        <f>IF((J5-I5)&gt;0,I5,J5)</f>
        <v>0</v>
      </c>
    </row>
    <row r="6" spans="1:13" x14ac:dyDescent="0.2">
      <c r="A6" s="45">
        <f>'Cover Crop Nitrogen Credits'!A6</f>
        <v>1.08</v>
      </c>
      <c r="B6" s="50" t="str">
        <f>'Cover Crop Nitrogen Credits'!B6</f>
        <v>Lettuce Mix</v>
      </c>
      <c r="C6" s="59" t="str">
        <f>'Cover Crop Nitrogen Credits'!C6</f>
        <v>Allstar</v>
      </c>
      <c r="D6" s="58">
        <v>125</v>
      </c>
      <c r="E6" s="36">
        <f>'Cover Crop Nitrogen Credits'!AK6+'Soil Nitrogen Credits'!O6</f>
        <v>82.38</v>
      </c>
      <c r="F6" s="62">
        <f t="shared" si="0"/>
        <v>42.620000000000005</v>
      </c>
      <c r="G6" s="24">
        <f t="shared" si="1"/>
        <v>71.033333333333346</v>
      </c>
      <c r="H6" s="53" t="s">
        <v>65</v>
      </c>
      <c r="I6" s="61">
        <f t="shared" si="2"/>
        <v>25</v>
      </c>
      <c r="J6" s="62">
        <f>IF(H6="Not Fertigated",0,(F6*0.33))</f>
        <v>0</v>
      </c>
      <c r="K6" s="53">
        <f>IF(H6="Not Fertigated",0,(IF((J6&gt;I6),((J6-I6)/0.6),0)))</f>
        <v>0</v>
      </c>
      <c r="L6" s="37">
        <f>IF(H6="Not Fertigated",0,IF(F6*0.67&gt;0,(F6*0.67)/0.6,0))</f>
        <v>0</v>
      </c>
      <c r="M6" s="24">
        <f>IF((J6-I6)&gt;0,I6,J6)</f>
        <v>0</v>
      </c>
    </row>
    <row r="7" spans="1:13" x14ac:dyDescent="0.2">
      <c r="A7" s="49"/>
      <c r="B7" s="46"/>
      <c r="C7" s="46"/>
      <c r="D7" s="58"/>
      <c r="F7" s="58"/>
      <c r="H7" s="46"/>
      <c r="I7" s="48"/>
      <c r="J7" s="63"/>
      <c r="K7" s="46"/>
    </row>
    <row r="8" spans="1:13" x14ac:dyDescent="0.2">
      <c r="A8" s="49"/>
      <c r="B8" s="46"/>
      <c r="C8" s="46"/>
      <c r="D8" s="58"/>
      <c r="F8" s="58"/>
      <c r="H8" s="46"/>
      <c r="I8" s="48"/>
      <c r="J8" s="63"/>
      <c r="K8" s="46"/>
    </row>
    <row r="9" spans="1:13" x14ac:dyDescent="0.2">
      <c r="A9" s="49"/>
      <c r="B9" s="46"/>
      <c r="C9" s="46"/>
      <c r="D9" s="58"/>
      <c r="F9" s="58"/>
      <c r="H9" s="46"/>
      <c r="I9" s="48"/>
      <c r="J9" s="63"/>
      <c r="K9" s="46"/>
    </row>
    <row r="10" spans="1:13" x14ac:dyDescent="0.2">
      <c r="A10" s="49"/>
      <c r="B10" s="46"/>
      <c r="C10" s="46"/>
      <c r="D10" s="58"/>
      <c r="F10" s="58"/>
      <c r="H10" s="46"/>
      <c r="I10" s="48"/>
      <c r="J10" s="63"/>
      <c r="K10" s="46"/>
    </row>
    <row r="11" spans="1:13" x14ac:dyDescent="0.2">
      <c r="A11" s="49"/>
      <c r="B11" s="46"/>
      <c r="C11" s="46"/>
      <c r="D11" s="58"/>
      <c r="F11" s="58"/>
      <c r="H11" s="46"/>
      <c r="I11" s="48"/>
      <c r="J11" s="63"/>
      <c r="K11" s="46"/>
    </row>
    <row r="12" spans="1:13" x14ac:dyDescent="0.2">
      <c r="A12" s="49"/>
      <c r="B12" s="46"/>
      <c r="C12" s="46"/>
      <c r="D12" s="58"/>
      <c r="F12" s="58"/>
      <c r="H12" s="46"/>
      <c r="I12" s="48"/>
      <c r="J12" s="63"/>
      <c r="K12" s="46"/>
    </row>
    <row r="13" spans="1:13" x14ac:dyDescent="0.2">
      <c r="A13" s="49"/>
      <c r="B13" s="46"/>
      <c r="C13" s="46"/>
      <c r="D13" s="58"/>
      <c r="F13" s="58"/>
      <c r="H13" s="46"/>
      <c r="I13" s="48"/>
      <c r="J13" s="63"/>
      <c r="K13" s="46"/>
    </row>
    <row r="14" spans="1:13" x14ac:dyDescent="0.2">
      <c r="A14" s="49"/>
      <c r="B14" s="46"/>
      <c r="C14" s="46"/>
      <c r="D14" s="58"/>
      <c r="F14" s="58"/>
      <c r="H14" s="46"/>
      <c r="I14" s="48"/>
      <c r="J14" s="63"/>
      <c r="K14" s="46"/>
    </row>
    <row r="15" spans="1:13" x14ac:dyDescent="0.2">
      <c r="A15" s="49"/>
      <c r="B15" s="46"/>
      <c r="C15" s="46"/>
      <c r="D15" s="58"/>
      <c r="F15" s="58"/>
      <c r="H15" s="46"/>
      <c r="I15" s="48"/>
      <c r="J15" s="63"/>
      <c r="K15" s="46"/>
    </row>
    <row r="16" spans="1:13" x14ac:dyDescent="0.2">
      <c r="A16" s="49"/>
      <c r="B16" s="46"/>
      <c r="C16" s="46"/>
      <c r="D16" s="58"/>
      <c r="F16" s="58"/>
      <c r="H16" s="46"/>
      <c r="I16" s="48"/>
      <c r="J16" s="63"/>
      <c r="K16" s="46"/>
    </row>
    <row r="17" spans="1:11" x14ac:dyDescent="0.2">
      <c r="A17" s="49"/>
      <c r="B17" s="46"/>
      <c r="C17" s="46"/>
      <c r="D17" s="58"/>
      <c r="F17" s="58"/>
      <c r="H17" s="46"/>
      <c r="I17" s="48"/>
      <c r="J17" s="63"/>
      <c r="K17" s="46"/>
    </row>
    <row r="18" spans="1:11" x14ac:dyDescent="0.2">
      <c r="A18" s="49"/>
      <c r="B18" s="46"/>
      <c r="C18" s="46"/>
      <c r="D18" s="58"/>
      <c r="F18" s="58"/>
      <c r="H18" s="46"/>
      <c r="I18" s="48"/>
      <c r="J18" s="63"/>
      <c r="K18" s="46"/>
    </row>
    <row r="19" spans="1:11" x14ac:dyDescent="0.2">
      <c r="A19" s="49"/>
      <c r="B19" s="46"/>
      <c r="C19" s="46"/>
      <c r="D19" s="58"/>
      <c r="F19" s="58"/>
      <c r="H19" s="46"/>
      <c r="I19" s="48"/>
      <c r="J19" s="63"/>
      <c r="K19" s="46"/>
    </row>
    <row r="20" spans="1:11" x14ac:dyDescent="0.2">
      <c r="A20" s="49"/>
      <c r="B20" s="46"/>
      <c r="C20" s="46"/>
      <c r="D20" s="58"/>
      <c r="F20" s="58"/>
      <c r="H20" s="46"/>
      <c r="I20" s="48"/>
      <c r="J20" s="63"/>
      <c r="K20" s="46"/>
    </row>
    <row r="21" spans="1:11" x14ac:dyDescent="0.2">
      <c r="A21" s="49"/>
      <c r="B21" s="46"/>
      <c r="C21" s="46"/>
      <c r="D21" s="58"/>
      <c r="F21" s="58"/>
      <c r="H21" s="46"/>
      <c r="I21" s="48"/>
      <c r="J21" s="63"/>
      <c r="K21" s="46"/>
    </row>
    <row r="22" spans="1:11" x14ac:dyDescent="0.2">
      <c r="A22" s="49"/>
      <c r="B22" s="46"/>
      <c r="C22" s="46"/>
      <c r="D22" s="58"/>
      <c r="F22" s="58"/>
      <c r="H22" s="46"/>
      <c r="I22" s="48"/>
      <c r="J22" s="63"/>
      <c r="K22" s="46"/>
    </row>
    <row r="23" spans="1:11" x14ac:dyDescent="0.2">
      <c r="A23" s="49"/>
      <c r="B23" s="46"/>
      <c r="C23" s="46"/>
      <c r="D23" s="58"/>
      <c r="F23" s="58"/>
      <c r="H23" s="46"/>
      <c r="I23" s="48"/>
      <c r="J23" s="63"/>
      <c r="K23" s="46"/>
    </row>
    <row r="24" spans="1:11" x14ac:dyDescent="0.2">
      <c r="A24" s="49"/>
      <c r="B24" s="46"/>
      <c r="C24" s="46"/>
      <c r="D24" s="58"/>
      <c r="F24" s="58"/>
      <c r="H24" s="46"/>
      <c r="I24" s="48"/>
      <c r="J24" s="63"/>
      <c r="K24" s="46"/>
    </row>
    <row r="25" spans="1:11" x14ac:dyDescent="0.2">
      <c r="A25" s="49"/>
      <c r="B25" s="46"/>
      <c r="C25" s="46"/>
      <c r="D25" s="58"/>
      <c r="F25" s="58"/>
      <c r="H25" s="46"/>
      <c r="I25" s="48"/>
      <c r="J25" s="63"/>
      <c r="K25" s="46"/>
    </row>
    <row r="26" spans="1:11" x14ac:dyDescent="0.2">
      <c r="A26" s="49"/>
      <c r="B26" s="46"/>
      <c r="C26" s="46"/>
      <c r="D26" s="58"/>
      <c r="F26" s="58"/>
      <c r="H26" s="46"/>
      <c r="I26" s="48"/>
      <c r="J26" s="63"/>
      <c r="K26" s="46"/>
    </row>
    <row r="27" spans="1:11" x14ac:dyDescent="0.2">
      <c r="A27" s="49"/>
      <c r="B27" s="46"/>
      <c r="C27" s="46"/>
      <c r="D27" s="58"/>
      <c r="F27" s="58"/>
      <c r="H27" s="46"/>
      <c r="I27" s="48"/>
      <c r="J27" s="63"/>
      <c r="K27" s="46"/>
    </row>
    <row r="28" spans="1:11" x14ac:dyDescent="0.2">
      <c r="F28" s="58"/>
      <c r="H28" s="46"/>
      <c r="I28" s="48"/>
      <c r="J28" s="63"/>
      <c r="K28" s="46"/>
    </row>
    <row r="29" spans="1:11" x14ac:dyDescent="0.2">
      <c r="F29" s="58"/>
      <c r="H29" s="46"/>
      <c r="I29" s="48"/>
      <c r="J29" s="63"/>
      <c r="K29" s="46"/>
    </row>
  </sheetData>
  <mergeCells count="3">
    <mergeCell ref="A1:C1"/>
    <mergeCell ref="I1:M1"/>
    <mergeCell ref="D1:G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Title Page</vt:lpstr>
      <vt:lpstr>Workbook Instructions</vt:lpstr>
      <vt:lpstr>Cover Crop Nitrogen Credits</vt:lpstr>
      <vt:lpstr>Soil Nitrogen Credits</vt:lpstr>
      <vt:lpstr>Fertility Planner Totals</vt:lpstr>
      <vt:lpstr>'Cover Crop Nitrogen Credits'!Print_Titles</vt:lpstr>
      <vt:lpstr>'Fertility Planner Totals'!Print_Titles</vt:lpstr>
      <vt:lpstr>'Soil Nitrogen Credits'!Print_Titles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KDurbin</dc:creator>
  <cp:lastModifiedBy>Durbin, Kristi D.</cp:lastModifiedBy>
  <dcterms:created xsi:type="dcterms:W3CDTF">2021-03-22T04:53:16Z</dcterms:created>
  <dcterms:modified xsi:type="dcterms:W3CDTF">2022-09-07T00:43:27Z</dcterms:modified>
</cp:coreProperties>
</file>